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0" yWindow="600" windowWidth="20490" windowHeight="6915"/>
  </bookViews>
  <sheets>
    <sheet name="Self Evaluation Checklist" sheetId="2" r:id="rId1"/>
    <sheet name="List of Criteria_GRIHA AH" sheetId="1" state="hidden" r:id="rId2"/>
    <sheet name="Sheet3" sheetId="3" state="hidden" r:id="rId3"/>
    <sheet name="Sheet4" sheetId="4" r:id="rId4"/>
  </sheets>
  <definedNames>
    <definedName name="_2_Strategies">Sheet3!$B$3</definedName>
    <definedName name="Embodied_energy_calculation">Sheet3!$B$53</definedName>
    <definedName name="Use_of_recycled_materials_in_building_structure">Sheet3!$B$52</definedName>
    <definedName name="Utilization_of_BIS_recommended_waste_materials_in_building_structure">Sheet3!$B$51</definedName>
  </definedNames>
  <calcPr calcId="144525"/>
</workbook>
</file>

<file path=xl/calcChain.xml><?xml version="1.0" encoding="utf-8"?>
<calcChain xmlns="http://schemas.openxmlformats.org/spreadsheetml/2006/main">
  <c r="F108" i="2" l="1"/>
  <c r="F144" i="2" l="1"/>
  <c r="E144" i="2"/>
  <c r="E127" i="2" l="1"/>
  <c r="E110" i="2"/>
  <c r="F110" i="2"/>
  <c r="F104" i="2" l="1"/>
  <c r="F106" i="2" s="1"/>
  <c r="E104" i="2"/>
  <c r="E106" i="2" s="1"/>
  <c r="E99" i="2"/>
  <c r="F99" i="2"/>
  <c r="F102" i="2" s="1"/>
  <c r="F94" i="2"/>
  <c r="F97" i="2" s="1"/>
  <c r="E94" i="2"/>
  <c r="F36" i="2"/>
  <c r="F68" i="2" l="1"/>
  <c r="F66" i="2"/>
  <c r="F134" i="2" l="1"/>
  <c r="E42" i="2"/>
  <c r="F131" i="2" l="1"/>
  <c r="F117" i="2"/>
  <c r="E101" i="2"/>
  <c r="E96" i="2"/>
  <c r="E97" i="2" s="1"/>
  <c r="F9" i="2"/>
  <c r="E88" i="2"/>
  <c r="F73" i="2"/>
  <c r="F52" i="2"/>
  <c r="F54" i="2" s="1"/>
  <c r="F40" i="2"/>
  <c r="F14" i="2"/>
  <c r="E102" i="2" l="1"/>
  <c r="F128" i="2"/>
  <c r="F138" i="2" l="1"/>
  <c r="F139" i="2"/>
  <c r="F140" i="2"/>
  <c r="F137" i="2"/>
  <c r="F141" i="2" l="1"/>
  <c r="E27" i="2" l="1"/>
  <c r="E12" i="2"/>
  <c r="F153" i="2" l="1"/>
  <c r="F122" i="2" s="1"/>
  <c r="E153" i="2"/>
  <c r="E131" i="2"/>
  <c r="E128" i="2"/>
  <c r="E121" i="2"/>
  <c r="E117" i="2"/>
  <c r="F114" i="2"/>
  <c r="E114" i="2"/>
  <c r="F90" i="2" l="1"/>
  <c r="E90" i="2"/>
  <c r="E141" i="2"/>
  <c r="E122" i="2" s="1"/>
  <c r="E89" i="2" l="1"/>
  <c r="F83" i="2"/>
  <c r="E83" i="2"/>
  <c r="E80" i="2" s="1"/>
  <c r="F79" i="2"/>
  <c r="E79" i="2"/>
  <c r="F75" i="2"/>
  <c r="E75" i="2"/>
  <c r="F70" i="2"/>
  <c r="E70" i="2"/>
  <c r="F64" i="2"/>
  <c r="E64" i="2"/>
  <c r="F38" i="2"/>
  <c r="E38" i="2"/>
  <c r="F59" i="2"/>
  <c r="E59" i="2"/>
  <c r="E54" i="2"/>
  <c r="E60" i="2" l="1"/>
  <c r="F60" i="2"/>
  <c r="F50" i="2"/>
  <c r="E50" i="2"/>
  <c r="F45" i="2"/>
  <c r="E45" i="2"/>
  <c r="F42" i="2"/>
  <c r="F32" i="2"/>
  <c r="E32" i="2"/>
  <c r="F27" i="2"/>
  <c r="F23" i="2"/>
  <c r="E22" i="2"/>
  <c r="E21" i="2"/>
  <c r="F16" i="2"/>
  <c r="E16" i="2"/>
  <c r="F12" i="2"/>
  <c r="E33" i="2" l="1"/>
  <c r="F33" i="2"/>
  <c r="F7" i="2"/>
  <c r="E23" i="2"/>
  <c r="E7" i="2" s="1"/>
  <c r="E154" i="2" l="1"/>
  <c r="F89" i="2"/>
  <c r="F80" i="2" s="1"/>
  <c r="F154" i="2" s="1"/>
  <c r="F156" i="2" s="1"/>
  <c r="E157" i="2" l="1"/>
  <c r="G5" i="2" s="1"/>
  <c r="K5" i="2" l="1"/>
  <c r="J5" i="2"/>
  <c r="I5" i="2"/>
  <c r="H5" i="2"/>
</calcChain>
</file>

<file path=xl/sharedStrings.xml><?xml version="1.0" encoding="utf-8"?>
<sst xmlns="http://schemas.openxmlformats.org/spreadsheetml/2006/main" count="331" uniqueCount="213">
  <si>
    <t>Sr. No.</t>
  </si>
  <si>
    <t>Criterion</t>
  </si>
  <si>
    <t>Appraisal</t>
  </si>
  <si>
    <t>Points</t>
  </si>
  <si>
    <t>0. Prescriptive Requirements for AH rating</t>
  </si>
  <si>
    <t>A</t>
  </si>
  <si>
    <t>Liveability index (AH built up area thresholds)</t>
  </si>
  <si>
    <t>Mandatory</t>
  </si>
  <si>
    <t>B</t>
  </si>
  <si>
    <t>Site Selection</t>
  </si>
  <si>
    <t>C</t>
  </si>
  <si>
    <t xml:space="preserve">Optimum availability of water </t>
  </si>
  <si>
    <t>Indicative</t>
  </si>
  <si>
    <t>1. Sustainable Site Planning</t>
  </si>
  <si>
    <t>Low Impact Design</t>
  </si>
  <si>
    <t>Design to Mitigate UHIE</t>
  </si>
  <si>
    <t>Preserve and Protect Landscape During Construction</t>
  </si>
  <si>
    <t>Partly mandatory</t>
  </si>
  <si>
    <t>Storm Water Management</t>
  </si>
  <si>
    <t>Reducing Air and Soil Pollution during Construction</t>
  </si>
  <si>
    <t>2. Energy &amp; Occupant Comfort</t>
  </si>
  <si>
    <t>Envelope Thermal Performance</t>
  </si>
  <si>
    <t>Occupant Visual Comfort (Daylight)</t>
  </si>
  <si>
    <t>Efficient Lighting</t>
  </si>
  <si>
    <t>Energy Efficient Equipment</t>
  </si>
  <si>
    <t>Renewable Energy</t>
  </si>
  <si>
    <t>Energy Metering</t>
  </si>
  <si>
    <t>3. Water Savings</t>
  </si>
  <si>
    <t xml:space="preserve">Efficient water use during construction </t>
  </si>
  <si>
    <t xml:space="preserve">Optimizing building &amp; Landscape water demand </t>
  </si>
  <si>
    <t>Water reuse</t>
  </si>
  <si>
    <t>Water Metering</t>
  </si>
  <si>
    <t>4. Solid Waste Management</t>
  </si>
  <si>
    <t>During Construction</t>
  </si>
  <si>
    <t xml:space="preserve">Construction waste management </t>
  </si>
  <si>
    <t xml:space="preserve">Post Construction waste management </t>
  </si>
  <si>
    <t>5. Sustainable Building Material</t>
  </si>
  <si>
    <t>Reduce the embodied energy of building structure</t>
  </si>
  <si>
    <t>Use of recycled content in roads and pavement</t>
  </si>
  <si>
    <t>Low VOC paints, adhesives, sealants and composite wood products</t>
  </si>
  <si>
    <t>Zero ODP insulation / fire systems</t>
  </si>
  <si>
    <t>-</t>
  </si>
  <si>
    <t>6. Social Aspects</t>
  </si>
  <si>
    <t>Facilities for Construction workers for crèche</t>
  </si>
  <si>
    <t>Universal accessibility</t>
  </si>
  <si>
    <t>Proximity to Transport and Basic Services</t>
  </si>
  <si>
    <t>Environmental awareness</t>
  </si>
  <si>
    <t>Tobacco Smoke Control</t>
  </si>
  <si>
    <t>Water Quality</t>
  </si>
  <si>
    <t>Provision to access for clean sources of cooking fuel</t>
  </si>
  <si>
    <t>Bonus Points</t>
  </si>
  <si>
    <t>Total Points</t>
  </si>
  <si>
    <t>Please note: several criteria in this feasibility sheet has fixed dropdowns. For those criteria, please select the points being attempted through selecting the correct option from the drop down.</t>
  </si>
  <si>
    <t>GRIHA AH v.1 Feasibility Checklist</t>
  </si>
  <si>
    <t>Cr. No.</t>
  </si>
  <si>
    <t>Criterion name</t>
  </si>
  <si>
    <t>Max Points</t>
  </si>
  <si>
    <t>Points Attempted</t>
  </si>
  <si>
    <t>Select the number of strategies adopted</t>
  </si>
  <si>
    <t>Not attempting</t>
  </si>
  <si>
    <t>Demonstrate reduction in environmental impact through design by adoption of various passive design and low-impact site planning strategies.</t>
  </si>
  <si>
    <t>Demonstrate use of active, low-energy cooling/heating systems in the building.</t>
  </si>
  <si>
    <t>Criterion Total</t>
  </si>
  <si>
    <t>Select one of the options from below</t>
  </si>
  <si>
    <t>Not Attempting</t>
  </si>
  <si>
    <t>More than 25%</t>
  </si>
  <si>
    <t>More than 50%</t>
  </si>
  <si>
    <t>2 Strategies</t>
  </si>
  <si>
    <t>3 Strategies</t>
  </si>
  <si>
    <t>4 Strategies</t>
  </si>
  <si>
    <t>There are existing mature trees on site that can be preserved</t>
  </si>
  <si>
    <t>Yes</t>
  </si>
  <si>
    <t>No</t>
  </si>
  <si>
    <t>Top soil is  fertile or can be made fertile through organic means</t>
  </si>
  <si>
    <t>Applicability Check
There are existing mature trees on site that can be preserved</t>
  </si>
  <si>
    <t>Preserve top soil during construction, maintain its fertility (during construction phase) and use for landscape post-construction</t>
  </si>
  <si>
    <t>Ensure that the excess runoff generated above the pre-construction run off is managed within the site</t>
  </si>
  <si>
    <t>Develop and implement a spill prevention plan (to control effects of spill from hazardous materials like bitumen, diesel etc.) on site.</t>
  </si>
  <si>
    <t>Peak heat gain through building envelope should meet the thresholds of Building Envelope Peak Heat Gain Factor.</t>
  </si>
  <si>
    <t>Demonstrate reduction in peak cooling load (percentage) over the base case</t>
  </si>
  <si>
    <t>Reduction in peak cooling load (percentage) over the base case</t>
  </si>
  <si>
    <t>Minimum percentage of total built up area that should meet the below mentioned threshold for meeting the UDI requirements for 90% of the potential day light time in a year</t>
  </si>
  <si>
    <t>Percentage of area meeting UDI requirements</t>
  </si>
  <si>
    <t>90% and Above</t>
  </si>
  <si>
    <t>All lighting fixtures installed in outdoor spaces and indoor common areas shall have a minimum luminous efficacy of 75 lm/W.</t>
  </si>
  <si>
    <t>All the following equipment falling under the scope of the developer must be at least BEE 3-star rated</t>
  </si>
  <si>
    <t>Motors</t>
  </si>
  <si>
    <t>Transformers</t>
  </si>
  <si>
    <t>Percentage of total calculated installation</t>
  </si>
  <si>
    <t>Install a dedicated energy meter for each dwelling unit.</t>
  </si>
  <si>
    <t>Install dedicated energy meters, each for outdoor spaces and indoor common area lighting.</t>
  </si>
  <si>
    <t>Install energy meter on renewable energy system to measure the energy generated (if installed)</t>
  </si>
  <si>
    <t>Use of treated waste water/captured rain water.</t>
  </si>
  <si>
    <t>Are there any faucets, which are installed in spaces with water head heights less than 5 meter or 17 feet, in a gravity fed system</t>
  </si>
  <si>
    <t>Reduce the total water requirement in the building over the base case.</t>
  </si>
  <si>
    <t>Percentage reduction of the total water requirement in the building over the base case.</t>
  </si>
  <si>
    <t>Reduce the total landscape water requirement over the base case.</t>
  </si>
  <si>
    <t>Percentage reduction of the total landscape water requirement over the base case.</t>
  </si>
  <si>
    <t>Sewage treatment plant (STP) must be provided to treat 100% of the sewage water (grey water and black water combined)</t>
  </si>
  <si>
    <t>Re-use of treated water (from STP) and rainwater (from storage tanks) within project site.</t>
  </si>
  <si>
    <t>Percentage of water reuse</t>
  </si>
  <si>
    <t>&gt; 25%</t>
  </si>
  <si>
    <t>&gt; 50%</t>
  </si>
  <si>
    <t>&gt; 75%</t>
  </si>
  <si>
    <t>Installation of sub water meters at each dwelling unit within the project site</t>
  </si>
  <si>
    <t>Develop and implement a construction waste management plan in compliance with the norms laid under Construction and Demolition Waste Management Rules, 2016</t>
  </si>
  <si>
    <t>Construction Waste Management</t>
  </si>
  <si>
    <t>Post Construction Waste Management</t>
  </si>
  <si>
    <t>Applicability Check
Is the total waste generation on site less than 100 kg/day</t>
  </si>
  <si>
    <t>Is the total waste generation on site less than 100 kg/day</t>
  </si>
  <si>
    <t>Provide contractual tie-ups with CPCB (Central Pollution Control Board) authorized waste recyclers for safe recycling for recyclable wastes like metal, paper, plastic, glass etc.</t>
  </si>
  <si>
    <t>Provide infrastructure facilities for treating all the organic waste/biodegradable solid waste on site and converting it to resources such as manure, bio gas etc.</t>
  </si>
  <si>
    <t>Applicability Check
Choose between any one of the 3 alternatives</t>
  </si>
  <si>
    <t>Choose between any one of the 3 alternatives</t>
  </si>
  <si>
    <t>Minimum 40% composition of building blocks/bricks by any BIS recommended waste by volume, for 100% load bearing and non-load bearing masonry walls.</t>
  </si>
  <si>
    <t>Alternative 1 - Utilization of BIS recommended waste materials in building structure</t>
  </si>
  <si>
    <t>Alternative 2 - Use of recycled materials in building structure</t>
  </si>
  <si>
    <t>Utilization of minimum 40% recycled content in infill panels.</t>
  </si>
  <si>
    <t>Alternative 3 - Embodied energy calculation</t>
  </si>
  <si>
    <t>Utilization of minimum 8% recycled waste (as per CRRI/IRC recommendations) in road construction by volume of materials for 100% of the bituminous roads on site</t>
  </si>
  <si>
    <t>Utilization of minimum 10% recycled waste in construction of pavements by volume of materials for 100% of all material used in the pavements on site.</t>
  </si>
  <si>
    <t>All the insulation used in the building should be CFCs and HCFCs free.</t>
  </si>
  <si>
    <t>The fire suppression systems and fire extinguishers installed in the building should be Halon free.</t>
  </si>
  <si>
    <t>Facilities for Construction workers</t>
  </si>
  <si>
    <t>Applicability Check
Are the families of construction workers allowed to live and work at the site</t>
  </si>
  <si>
    <t>Are the families of construction workers allowed to live and work at the site</t>
  </si>
  <si>
    <t>Ensure compliance with the NBC (2016) safety norms for providing the necessary safety equipment and measures for construction workers.</t>
  </si>
  <si>
    <t>Ensure provisions for drinking water, hygienic working &amp; living conditions and sanitation facilities for the workers.</t>
  </si>
  <si>
    <t>Provide a crèche facility for children of construction workers.</t>
  </si>
  <si>
    <t>Compliance with National Building Code norms on Requirements for Planning of Public Buildings Meant for Use of Physically Challenged.</t>
  </si>
  <si>
    <t>The average distance of basic services from the main entrance of the project shall be lesser than the following thresholds.</t>
  </si>
  <si>
    <t>Thresholds for average distance of basic services from the main entrance of project</t>
  </si>
  <si>
    <t>25% &lt; base case</t>
  </si>
  <si>
    <t>&lt; base case</t>
  </si>
  <si>
    <t>50% &lt; base case</t>
  </si>
  <si>
    <t>Provision of designated area within project boundary for setting up of informal market with the following necessary infrastructure facilities.</t>
  </si>
  <si>
    <t>Covered Area</t>
  </si>
  <si>
    <t>Waste Management Scheme</t>
  </si>
  <si>
    <t>Availability of Drinking water</t>
  </si>
  <si>
    <t>Toilet Facility</t>
  </si>
  <si>
    <t>Adopt at least 2 measures to create environmental awareness amongst the building occupants.</t>
  </si>
  <si>
    <t>Adopt measures to ensure zero exposure of non-smoking occupants to tobacco smoke.</t>
  </si>
  <si>
    <t>To ensure quality of water from all sources (ground water and municipal water) conform to IS Standard [IS 10 500 – 1991].</t>
  </si>
  <si>
    <t>To ensure provision of necessary infrastructure to facilitate building occupants to avail safe access to clean sources of cooking fuel (PNG, LPG, etc.).</t>
  </si>
  <si>
    <t>Total</t>
  </si>
  <si>
    <t>Total (Percentile)</t>
  </si>
  <si>
    <r>
      <t xml:space="preserve">Ensure that 100% post construction storm water runoff quantity is managed within the </t>
    </r>
    <r>
      <rPr>
        <sz val="11"/>
        <rFont val="Arial"/>
        <family val="2"/>
      </rPr>
      <t>site</t>
    </r>
  </si>
  <si>
    <t>Select the reduction in peak cooling load (percentage) over the base case</t>
  </si>
  <si>
    <t>Select the percentage of area meeting UDI requirements</t>
  </si>
  <si>
    <t>Select the percentage of total calculated installation</t>
  </si>
  <si>
    <t>Select the percentage reduction of the total water requirement in the building over the base case</t>
  </si>
  <si>
    <t>Select the percentage reduction of the total landscape water requirement over the base case.</t>
  </si>
  <si>
    <t>Select the percentage of water reuse</t>
  </si>
  <si>
    <t>Select the thresholds for average distance of basic services from the main entrance of project</t>
  </si>
  <si>
    <t>Installation of water meters at Fresh water inlet : municipal supply/bore well &amp; STP outlet</t>
  </si>
  <si>
    <t>Alternative 1</t>
  </si>
  <si>
    <t>Alternative 2</t>
  </si>
  <si>
    <t>Alternative 3</t>
  </si>
  <si>
    <t>Adopt at least 2 strategies to reduce the consumption of potable water during construction</t>
  </si>
  <si>
    <t>Ensure that all interior paints are low-VOC and lead-free, all adhesives and sealants used shall be low-VOC and that interior composite wood products do not use urea-formaldehyde as a bonding resin.</t>
  </si>
  <si>
    <t>Please note: several criteria in this feasibility sheet have fixed dropdowns. For those criteria, please select the points being attempted through selecting the correct option from the drop down.</t>
  </si>
  <si>
    <r>
      <rPr>
        <sz val="11"/>
        <rFont val="Arial"/>
        <family val="2"/>
      </rPr>
      <t>Adopt at</t>
    </r>
    <r>
      <rPr>
        <sz val="11"/>
        <color theme="1"/>
        <rFont val="Arial"/>
        <family val="2"/>
      </rPr>
      <t xml:space="preserve"> least 3 measures adopted on site to curb air pollution during construction</t>
    </r>
  </si>
  <si>
    <r>
      <t xml:space="preserve">Adopt staging during construction 
</t>
    </r>
    <r>
      <rPr>
        <b/>
        <sz val="11"/>
        <color theme="1"/>
        <rFont val="Arial"/>
        <family val="2"/>
      </rPr>
      <t>AND</t>
    </r>
    <r>
      <rPr>
        <sz val="11"/>
        <color theme="1"/>
        <rFont val="Arial"/>
        <family val="2"/>
      </rPr>
      <t xml:space="preserve"> 
Adopt strategies to prevent/reduce movement of soil (not top soil) outside the site through adoption of various strategies (like soil erosion channels, sedimentation control etc.)</t>
    </r>
  </si>
  <si>
    <r>
      <t xml:space="preserve">Minimum </t>
    </r>
    <r>
      <rPr>
        <b/>
        <sz val="11"/>
        <color theme="1"/>
        <rFont val="Arial"/>
        <family val="2"/>
      </rPr>
      <t>(x%)</t>
    </r>
    <r>
      <rPr>
        <sz val="11"/>
        <color theme="1"/>
        <rFont val="Arial"/>
        <family val="2"/>
      </rPr>
      <t xml:space="preserve"> replacement of sand, aggregate or Ordinary Portland Cement (OPC) with any BIS recommended waste by weight of cement used in structural concrete.</t>
    </r>
  </si>
  <si>
    <r>
      <t xml:space="preserve">Utilization of minimum </t>
    </r>
    <r>
      <rPr>
        <b/>
        <sz val="11"/>
        <color theme="1"/>
        <rFont val="Arial"/>
        <family val="2"/>
      </rPr>
      <t>(x%)</t>
    </r>
    <r>
      <rPr>
        <sz val="11"/>
        <color theme="1"/>
        <rFont val="Arial"/>
        <family val="2"/>
      </rPr>
      <t xml:space="preserve"> recycled content in structural formwork.</t>
    </r>
  </si>
  <si>
    <r>
      <t xml:space="preserve">Demonstrate that at least </t>
    </r>
    <r>
      <rPr>
        <b/>
        <sz val="11"/>
        <color theme="1"/>
        <rFont val="Arial"/>
        <family val="2"/>
      </rPr>
      <t>(x%)</t>
    </r>
    <r>
      <rPr>
        <sz val="11"/>
        <color theme="1"/>
        <rFont val="Arial"/>
        <family val="2"/>
      </rPr>
      <t xml:space="preserve"> of all materials used for building interiors meets the GRIHA requirement of low-impact material.</t>
    </r>
  </si>
  <si>
    <t xml:space="preserve">Select from one of the options below </t>
  </si>
  <si>
    <t>Select from one of the  options below</t>
  </si>
  <si>
    <r>
      <t xml:space="preserve">Demonstrate reduction in combined embodied energy of structure and walls by at least </t>
    </r>
    <r>
      <rPr>
        <b/>
        <sz val="11"/>
        <color theme="1"/>
        <rFont val="Arial"/>
        <family val="2"/>
      </rPr>
      <t>(x%)</t>
    </r>
    <r>
      <rPr>
        <sz val="11"/>
        <color theme="1"/>
        <rFont val="Arial"/>
        <family val="2"/>
      </rPr>
      <t xml:space="preserve"> below the base case.</t>
    </r>
  </si>
  <si>
    <t>Section Header</t>
  </si>
  <si>
    <t>Criterion Header</t>
  </si>
  <si>
    <t>Dropdown Selector for strategies/thresholds</t>
  </si>
  <si>
    <t>Dropdown Selector for predetermined points</t>
  </si>
  <si>
    <t>Mandatory Criterion</t>
  </si>
  <si>
    <t>Applicability Check</t>
  </si>
  <si>
    <t>LEGEND</t>
  </si>
  <si>
    <t>Rating Threshold</t>
  </si>
  <si>
    <t>Star Rating</t>
  </si>
  <si>
    <t>25-40</t>
  </si>
  <si>
    <t>41-55</t>
  </si>
  <si>
    <t>56-70</t>
  </si>
  <si>
    <t>71-85</t>
  </si>
  <si>
    <t>86 and above</t>
  </si>
  <si>
    <t>ê</t>
  </si>
  <si>
    <t>êê</t>
  </si>
  <si>
    <t>êêê</t>
  </si>
  <si>
    <t>êêêê</t>
  </si>
  <si>
    <t>êêêêê</t>
  </si>
  <si>
    <r>
      <t xml:space="preserve">Adoption of solid waste management plan in compliance with norms elaborated under Solid Waste Management Rules, 2016.
</t>
    </r>
    <r>
      <rPr>
        <b/>
        <sz val="11"/>
        <color theme="1"/>
        <rFont val="Arial"/>
        <family val="2"/>
      </rPr>
      <t>AND</t>
    </r>
    <r>
      <rPr>
        <sz val="11"/>
        <color theme="1"/>
        <rFont val="Arial"/>
        <family val="2"/>
      </rPr>
      <t xml:space="preserve">
Provide infrastructure for primary collection (door to door/chute system) &amp; segregation (multi-colored bins) of solid waste at unit/occupant level
</t>
    </r>
    <r>
      <rPr>
        <b/>
        <sz val="11"/>
        <color theme="1"/>
        <rFont val="Arial"/>
        <family val="2"/>
      </rPr>
      <t>AND</t>
    </r>
    <r>
      <rPr>
        <sz val="11"/>
        <color theme="1"/>
        <rFont val="Arial"/>
        <family val="2"/>
      </rPr>
      <t xml:space="preserve">
Provide designated secondary waste management areas within the project site for safe and hygienic storage of collected solid waste.</t>
    </r>
  </si>
  <si>
    <r>
      <t>The distance of transportation facilities (formal &amp; informal</t>
    </r>
    <r>
      <rPr>
        <sz val="11"/>
        <color theme="1"/>
        <rFont val="Arial"/>
        <family val="2"/>
      </rPr>
      <t>) shall be less than 500 m from the main entrance of the project.</t>
    </r>
  </si>
  <si>
    <r>
      <t>Rated capacity of the renewable energy system</t>
    </r>
    <r>
      <rPr>
        <sz val="11"/>
        <color theme="1"/>
        <rFont val="Arial"/>
        <family val="2"/>
      </rPr>
      <t xml:space="preserve"> installed on site conforms to installation @1kWp per 500 sq.m of total built-up area thresholds</t>
    </r>
  </si>
  <si>
    <t>Name of Project</t>
  </si>
  <si>
    <t>Rating Attempted</t>
  </si>
  <si>
    <r>
      <t xml:space="preserve">The percentage of total site area (visible to sky but not including the landscape area) which is either soft paved </t>
    </r>
    <r>
      <rPr>
        <b/>
        <sz val="11"/>
        <color theme="1"/>
        <rFont val="Arial"/>
        <family val="2"/>
      </rPr>
      <t xml:space="preserve">AND/OR </t>
    </r>
    <r>
      <rPr>
        <sz val="11"/>
        <color theme="1"/>
        <rFont val="Arial"/>
        <family val="2"/>
      </rPr>
      <t xml:space="preserve">
covered with high SRI coating &gt; 0.5 
</t>
    </r>
    <r>
      <rPr>
        <b/>
        <sz val="11"/>
        <color theme="1"/>
        <rFont val="Arial"/>
        <family val="2"/>
      </rPr>
      <t xml:space="preserve">AND/OR </t>
    </r>
    <r>
      <rPr>
        <sz val="11"/>
        <color theme="1"/>
        <rFont val="Arial"/>
        <family val="2"/>
      </rPr>
      <t xml:space="preserve">
shaded by trees/vegetated pergolas/solar panels AND/OR any combination of these strategies</t>
    </r>
  </si>
  <si>
    <r>
      <t xml:space="preserve">All existing mature trees on site are preserved
</t>
    </r>
    <r>
      <rPr>
        <b/>
        <sz val="11"/>
        <color theme="1"/>
        <rFont val="Arial"/>
        <family val="2"/>
      </rPr>
      <t>OR</t>
    </r>
    <r>
      <rPr>
        <sz val="11"/>
        <color theme="1"/>
        <rFont val="Arial"/>
        <family val="2"/>
      </rPr>
      <t xml:space="preserve">
Transplant mature trees within the site and ensure they survive 
</t>
    </r>
    <r>
      <rPr>
        <b/>
        <sz val="11"/>
        <color theme="1"/>
        <rFont val="Arial"/>
        <family val="2"/>
      </rPr>
      <t>OR</t>
    </r>
    <r>
      <rPr>
        <sz val="11"/>
        <color theme="1"/>
        <rFont val="Arial"/>
        <family val="2"/>
      </rPr>
      <t xml:space="preserve">
Plant 3 trees for every 1 tree cut of the same native/naturalized species 
</t>
    </r>
    <r>
      <rPr>
        <b/>
        <sz val="11"/>
        <color theme="1"/>
        <rFont val="Arial"/>
        <family val="2"/>
      </rPr>
      <t>OR</t>
    </r>
    <r>
      <rPr>
        <sz val="11"/>
        <color theme="1"/>
        <rFont val="Arial"/>
        <family val="2"/>
      </rPr>
      <t xml:space="preserve">
Any combination of these for all mature trees on site</t>
    </r>
  </si>
  <si>
    <r>
      <t xml:space="preserve">Increase total number of trees on site by 25% above the pre-construction phase 
</t>
    </r>
    <r>
      <rPr>
        <b/>
        <sz val="11"/>
        <color theme="1"/>
        <rFont val="Arial"/>
        <family val="2"/>
      </rPr>
      <t>OR</t>
    </r>
    <r>
      <rPr>
        <sz val="11"/>
        <color theme="1"/>
        <rFont val="Arial"/>
        <family val="2"/>
      </rPr>
      <t xml:space="preserve">
Plant 4 trees for every 1 tree cut of the native/naturalized species</t>
    </r>
  </si>
  <si>
    <t>I - Site Planning</t>
  </si>
  <si>
    <t>II - Energy &amp; Occupant Comfort</t>
  </si>
  <si>
    <t>III - Water Savings</t>
  </si>
  <si>
    <t>IV - Solid Waste Management</t>
  </si>
  <si>
    <t>V - Sustainable Building Materials</t>
  </si>
  <si>
    <t>VI - Social Aspects</t>
  </si>
  <si>
    <t>VII - Bonus Points for Innovation</t>
  </si>
  <si>
    <t>Points to be entered manually</t>
  </si>
  <si>
    <t>Preservation and Protection of Landscape during Construction</t>
  </si>
  <si>
    <t>Reduction in Air and Soil Pollution during Construction</t>
  </si>
  <si>
    <t xml:space="preserve">Efficient use of water during construction </t>
  </si>
  <si>
    <t xml:space="preserve">Optimization of building &amp; Landscape water demand </t>
  </si>
  <si>
    <t>Water metering</t>
  </si>
  <si>
    <t>Reduction in environmental impact of construction</t>
  </si>
  <si>
    <t>Use of low-environmental impact materials in building interiors</t>
  </si>
  <si>
    <t>Zero ODP materials</t>
  </si>
  <si>
    <t>Provision of access to clean sources of cooking fuel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</si>
</sst>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sz val="20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Wingdings 3"/>
      <family val="1"/>
      <charset val="2"/>
    </font>
    <font>
      <sz val="11"/>
      <color theme="1" tint="0.34998626667073579"/>
      <name val="Wingdings 3"/>
      <family val="1"/>
      <charset val="2"/>
    </font>
    <font>
      <sz val="12"/>
      <color theme="1"/>
      <name val="Wingdings 2"/>
      <family val="1"/>
      <charset val="2"/>
    </font>
    <font>
      <sz val="11"/>
      <color theme="0"/>
      <name val="Arial"/>
      <family val="2"/>
    </font>
    <font>
      <b/>
      <sz val="12"/>
      <name val="Arial"/>
      <family val="2"/>
    </font>
    <font>
      <b/>
      <sz val="14"/>
      <color theme="0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6.5"/>
      <name val="Arial"/>
      <family val="2"/>
    </font>
    <font>
      <b/>
      <sz val="15"/>
      <name val="Arial"/>
      <family val="2"/>
    </font>
    <font>
      <b/>
      <sz val="13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lightUp"/>
    </fill>
    <fill>
      <patternFill patternType="lightUp">
        <bgColor theme="6" tint="0.39994506668294322"/>
      </patternFill>
    </fill>
    <fill>
      <patternFill patternType="lightUp"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6F666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14999847407452621"/>
      </bottom>
      <diagonal/>
    </border>
    <border>
      <left/>
      <right/>
      <top style="medium">
        <color indexed="64"/>
      </top>
      <bottom style="thin">
        <color theme="0" tint="-0.14999847407452621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14999847407452621"/>
      </top>
      <bottom/>
      <diagonal/>
    </border>
    <border>
      <left/>
      <right style="medium">
        <color indexed="64"/>
      </right>
      <top style="thin">
        <color theme="0" tint="-0.1499984740745262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9" fontId="4" fillId="0" borderId="0" xfId="0" applyNumberFormat="1" applyFont="1" applyAlignment="1">
      <alignment horizontal="left" vertical="center"/>
    </xf>
    <xf numFmtId="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2" fillId="0" borderId="0" xfId="0" applyFont="1" applyProtection="1"/>
    <xf numFmtId="0" fontId="10" fillId="0" borderId="0" xfId="0" applyFont="1" applyProtection="1"/>
    <xf numFmtId="0" fontId="1" fillId="0" borderId="0" xfId="0" applyFont="1" applyProtection="1"/>
    <xf numFmtId="0" fontId="13" fillId="0" borderId="0" xfId="0" applyFont="1" applyProtection="1"/>
    <xf numFmtId="0" fontId="0" fillId="0" borderId="0" xfId="0" applyProtection="1"/>
    <xf numFmtId="9" fontId="0" fillId="0" borderId="0" xfId="0" applyNumberFormat="1"/>
    <xf numFmtId="10" fontId="0" fillId="0" borderId="0" xfId="0" applyNumberFormat="1"/>
    <xf numFmtId="0" fontId="4" fillId="0" borderId="0" xfId="0" applyFont="1" applyProtection="1"/>
    <xf numFmtId="0" fontId="14" fillId="0" borderId="0" xfId="0" applyFont="1" applyProtection="1"/>
    <xf numFmtId="0" fontId="4" fillId="0" borderId="2" xfId="0" applyFont="1" applyBorder="1"/>
    <xf numFmtId="0" fontId="7" fillId="0" borderId="18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17" fillId="0" borderId="15" xfId="0" applyFont="1" applyBorder="1" applyAlignment="1" applyProtection="1">
      <alignment horizontal="center" vertical="center"/>
    </xf>
    <xf numFmtId="0" fontId="17" fillId="0" borderId="16" xfId="0" applyFont="1" applyBorder="1" applyAlignment="1" applyProtection="1">
      <alignment horizontal="center" vertical="center"/>
    </xf>
    <xf numFmtId="0" fontId="19" fillId="12" borderId="19" xfId="0" applyFont="1" applyFill="1" applyBorder="1" applyAlignment="1" applyProtection="1">
      <alignment horizontal="center" vertical="center"/>
    </xf>
    <xf numFmtId="0" fontId="9" fillId="12" borderId="19" xfId="0" applyFont="1" applyFill="1" applyBorder="1" applyAlignment="1" applyProtection="1">
      <alignment horizontal="center" vertical="center"/>
    </xf>
    <xf numFmtId="0" fontId="9" fillId="5" borderId="19" xfId="0" applyFont="1" applyFill="1" applyBorder="1" applyAlignment="1" applyProtection="1">
      <alignment horizontal="center" vertical="center"/>
    </xf>
    <xf numFmtId="0" fontId="9" fillId="5" borderId="18" xfId="0" applyFont="1" applyFill="1" applyBorder="1" applyAlignment="1" applyProtection="1">
      <alignment horizontal="center" vertical="center"/>
    </xf>
    <xf numFmtId="0" fontId="9" fillId="5" borderId="25" xfId="0" applyFont="1" applyFill="1" applyBorder="1" applyAlignment="1" applyProtection="1">
      <alignment horizontal="center" vertical="center"/>
    </xf>
    <xf numFmtId="0" fontId="9" fillId="6" borderId="40" xfId="0" applyFont="1" applyFill="1" applyBorder="1" applyAlignment="1" applyProtection="1">
      <alignment horizontal="center" vertical="center"/>
    </xf>
    <xf numFmtId="0" fontId="9" fillId="6" borderId="41" xfId="0" applyFont="1" applyFill="1" applyBorder="1" applyAlignment="1" applyProtection="1">
      <alignment horizontal="center" vertical="center"/>
    </xf>
    <xf numFmtId="0" fontId="25" fillId="6" borderId="28" xfId="0" applyFont="1" applyFill="1" applyBorder="1" applyAlignment="1" applyProtection="1">
      <alignment horizontal="center" vertical="center"/>
    </xf>
    <xf numFmtId="0" fontId="25" fillId="6" borderId="29" xfId="0" applyFont="1" applyFill="1" applyBorder="1" applyAlignment="1" applyProtection="1">
      <alignment horizontal="center" vertical="center"/>
    </xf>
    <xf numFmtId="0" fontId="25" fillId="6" borderId="5" xfId="0" applyFont="1" applyFill="1" applyBorder="1" applyAlignment="1" applyProtection="1">
      <alignment horizontal="center" vertical="center"/>
    </xf>
    <xf numFmtId="0" fontId="0" fillId="13" borderId="8" xfId="0" applyFont="1" applyFill="1" applyBorder="1" applyAlignment="1" applyProtection="1">
      <alignment horizontal="center" vertical="center"/>
    </xf>
    <xf numFmtId="0" fontId="0" fillId="13" borderId="17" xfId="0" applyFont="1" applyFill="1" applyBorder="1" applyAlignment="1" applyProtection="1">
      <alignment horizontal="center" vertical="center"/>
    </xf>
    <xf numFmtId="0" fontId="0" fillId="13" borderId="9" xfId="0" applyFont="1" applyFill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14" fillId="0" borderId="30" xfId="0" applyFont="1" applyBorder="1" applyAlignment="1" applyProtection="1">
      <alignment horizontal="center" vertical="center"/>
    </xf>
    <xf numFmtId="0" fontId="11" fillId="6" borderId="31" xfId="0" applyFont="1" applyFill="1" applyBorder="1" applyAlignment="1" applyProtection="1">
      <alignment horizontal="center" vertical="center"/>
    </xf>
    <xf numFmtId="0" fontId="11" fillId="6" borderId="32" xfId="0" applyFont="1" applyFill="1" applyBorder="1" applyAlignment="1" applyProtection="1">
      <alignment horizontal="center" vertical="center"/>
    </xf>
    <xf numFmtId="0" fontId="26" fillId="0" borderId="10" xfId="0" applyFont="1" applyBorder="1" applyProtection="1"/>
    <xf numFmtId="0" fontId="26" fillId="6" borderId="2" xfId="0" applyFont="1" applyFill="1" applyBorder="1" applyProtection="1"/>
    <xf numFmtId="0" fontId="26" fillId="0" borderId="11" xfId="0" applyFont="1" applyBorder="1" applyProtection="1"/>
    <xf numFmtId="0" fontId="26" fillId="5" borderId="2" xfId="0" applyFont="1" applyFill="1" applyBorder="1" applyProtection="1"/>
    <xf numFmtId="0" fontId="27" fillId="0" borderId="10" xfId="0" applyFont="1" applyBorder="1" applyProtection="1"/>
    <xf numFmtId="0" fontId="27" fillId="3" borderId="2" xfId="0" applyFont="1" applyFill="1" applyBorder="1" applyProtection="1"/>
    <xf numFmtId="0" fontId="27" fillId="0" borderId="11" xfId="0" applyFont="1" applyBorder="1" applyProtection="1"/>
    <xf numFmtId="0" fontId="4" fillId="0" borderId="2" xfId="0" applyFont="1" applyBorder="1" applyAlignment="1" applyProtection="1">
      <alignment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25" fillId="6" borderId="13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Protection="1"/>
    <xf numFmtId="0" fontId="20" fillId="3" borderId="44" xfId="0" applyFont="1" applyFill="1" applyBorder="1" applyAlignment="1" applyProtection="1">
      <alignment horizontal="center" vertical="center"/>
    </xf>
    <xf numFmtId="0" fontId="20" fillId="3" borderId="45" xfId="0" applyFont="1" applyFill="1" applyBorder="1" applyAlignment="1" applyProtection="1">
      <alignment horizontal="center" vertical="center" wrapText="1"/>
    </xf>
    <xf numFmtId="0" fontId="20" fillId="3" borderId="46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27" fillId="0" borderId="4" xfId="0" applyFont="1" applyBorder="1" applyAlignment="1" applyProtection="1">
      <alignment vertical="center"/>
    </xf>
    <xf numFmtId="0" fontId="27" fillId="0" borderId="13" xfId="0" applyFont="1" applyBorder="1" applyAlignment="1" applyProtection="1">
      <alignment vertical="center"/>
    </xf>
    <xf numFmtId="0" fontId="9" fillId="0" borderId="13" xfId="0" applyFont="1" applyBorder="1" applyAlignment="1" applyProtection="1">
      <alignment vertical="center"/>
    </xf>
    <xf numFmtId="0" fontId="27" fillId="0" borderId="5" xfId="0" applyFont="1" applyBorder="1" applyAlignment="1" applyProtection="1">
      <alignment vertical="center"/>
    </xf>
    <xf numFmtId="0" fontId="27" fillId="4" borderId="2" xfId="0" applyFont="1" applyFill="1" applyBorder="1" applyProtection="1"/>
    <xf numFmtId="0" fontId="27" fillId="8" borderId="2" xfId="0" applyFont="1" applyFill="1" applyBorder="1" applyProtection="1"/>
    <xf numFmtId="0" fontId="27" fillId="10" borderId="2" xfId="0" applyFont="1" applyFill="1" applyBorder="1" applyProtection="1"/>
    <xf numFmtId="0" fontId="27" fillId="14" borderId="2" xfId="0" applyFont="1" applyFill="1" applyBorder="1" applyAlignment="1" applyProtection="1">
      <alignment horizontal="center" vertical="center"/>
    </xf>
    <xf numFmtId="0" fontId="0" fillId="0" borderId="6" xfId="0" applyBorder="1" applyProtection="1"/>
    <xf numFmtId="0" fontId="0" fillId="0" borderId="12" xfId="0" applyBorder="1" applyProtection="1"/>
    <xf numFmtId="0" fontId="0" fillId="0" borderId="7" xfId="0" applyBorder="1" applyProtection="1"/>
    <xf numFmtId="0" fontId="16" fillId="0" borderId="0" xfId="0" applyFont="1" applyProtection="1"/>
    <xf numFmtId="0" fontId="15" fillId="0" borderId="0" xfId="0" applyFont="1" applyProtection="1"/>
    <xf numFmtId="0" fontId="4" fillId="7" borderId="2" xfId="0" applyFont="1" applyFill="1" applyBorder="1" applyAlignment="1" applyProtection="1">
      <alignment horizontal="center" vertical="center"/>
    </xf>
    <xf numFmtId="0" fontId="4" fillId="7" borderId="15" xfId="0" applyFont="1" applyFill="1" applyBorder="1" applyAlignment="1" applyProtection="1">
      <alignment horizontal="center" vertical="center"/>
    </xf>
    <xf numFmtId="0" fontId="7" fillId="7" borderId="2" xfId="0" applyFont="1" applyFill="1" applyBorder="1" applyAlignment="1" applyProtection="1">
      <alignment horizontal="center" vertical="center"/>
    </xf>
    <xf numFmtId="0" fontId="7" fillId="7" borderId="15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9" fillId="5" borderId="21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4" fillId="0" borderId="0" xfId="0" applyFont="1" applyBorder="1" applyProtection="1"/>
    <xf numFmtId="0" fontId="4" fillId="8" borderId="15" xfId="0" applyFont="1" applyFill="1" applyBorder="1" applyAlignment="1" applyProtection="1">
      <alignment horizontal="center" vertical="center"/>
      <protection locked="0"/>
    </xf>
    <xf numFmtId="0" fontId="4" fillId="14" borderId="15" xfId="0" applyFont="1" applyFill="1" applyBorder="1" applyAlignment="1" applyProtection="1">
      <alignment horizontal="center" vertical="center"/>
      <protection locked="0"/>
    </xf>
    <xf numFmtId="0" fontId="4" fillId="8" borderId="15" xfId="0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8" borderId="15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9" fillId="5" borderId="23" xfId="0" applyFont="1" applyFill="1" applyBorder="1" applyAlignment="1" applyProtection="1">
      <alignment horizontal="left" vertical="center"/>
    </xf>
    <xf numFmtId="0" fontId="9" fillId="5" borderId="3" xfId="0" applyFont="1" applyFill="1" applyBorder="1" applyAlignment="1" applyProtection="1">
      <alignment horizontal="left" vertical="center"/>
    </xf>
    <xf numFmtId="0" fontId="9" fillId="5" borderId="22" xfId="0" applyFont="1" applyFill="1" applyBorder="1" applyAlignment="1" applyProtection="1">
      <alignment horizontal="left" vertical="center"/>
    </xf>
    <xf numFmtId="0" fontId="4" fillId="0" borderId="19" xfId="0" applyFont="1" applyBorder="1" applyAlignment="1" applyProtection="1">
      <alignment horizontal="left" wrapText="1"/>
    </xf>
    <xf numFmtId="0" fontId="4" fillId="0" borderId="2" xfId="0" applyFont="1" applyBorder="1" applyAlignment="1" applyProtection="1">
      <alignment horizontal="left" wrapText="1"/>
    </xf>
    <xf numFmtId="0" fontId="7" fillId="0" borderId="19" xfId="0" applyFont="1" applyBorder="1" applyAlignment="1" applyProtection="1">
      <alignment horizontal="right" vertical="center"/>
    </xf>
    <xf numFmtId="0" fontId="7" fillId="0" borderId="2" xfId="0" applyFont="1" applyBorder="1" applyAlignment="1" applyProtection="1">
      <alignment horizontal="right" vertical="center"/>
    </xf>
    <xf numFmtId="0" fontId="25" fillId="5" borderId="8" xfId="0" applyFont="1" applyFill="1" applyBorder="1" applyAlignment="1" applyProtection="1">
      <alignment horizontal="right" vertical="center"/>
    </xf>
    <xf numFmtId="0" fontId="25" fillId="5" borderId="17" xfId="0" applyFont="1" applyFill="1" applyBorder="1" applyAlignment="1" applyProtection="1">
      <alignment horizontal="right" vertical="center"/>
    </xf>
    <xf numFmtId="0" fontId="25" fillId="5" borderId="47" xfId="0" applyFont="1" applyFill="1" applyBorder="1" applyAlignment="1" applyProtection="1">
      <alignment horizontal="right" vertical="center"/>
    </xf>
    <xf numFmtId="0" fontId="9" fillId="5" borderId="48" xfId="0" applyFont="1" applyFill="1" applyBorder="1" applyAlignment="1" applyProtection="1">
      <alignment horizontal="left" vertical="center"/>
    </xf>
    <xf numFmtId="0" fontId="9" fillId="5" borderId="47" xfId="0" applyFont="1" applyFill="1" applyBorder="1" applyAlignment="1" applyProtection="1">
      <alignment horizontal="left" vertical="center"/>
    </xf>
    <xf numFmtId="0" fontId="9" fillId="6" borderId="39" xfId="0" applyFont="1" applyFill="1" applyBorder="1" applyAlignment="1" applyProtection="1">
      <alignment horizontal="right" vertical="center"/>
    </xf>
    <xf numFmtId="0" fontId="9" fillId="6" borderId="40" xfId="0" applyFont="1" applyFill="1" applyBorder="1" applyAlignment="1" applyProtection="1">
      <alignment horizontal="right" vertical="center"/>
    </xf>
    <xf numFmtId="0" fontId="18" fillId="9" borderId="2" xfId="0" applyFont="1" applyFill="1" applyBorder="1" applyAlignment="1" applyProtection="1">
      <alignment horizontal="center" vertical="center"/>
    </xf>
    <xf numFmtId="0" fontId="18" fillId="9" borderId="15" xfId="0" applyFont="1" applyFill="1" applyBorder="1" applyAlignment="1" applyProtection="1">
      <alignment horizontal="center" vertical="center"/>
    </xf>
    <xf numFmtId="0" fontId="18" fillId="9" borderId="2" xfId="0" applyFont="1" applyFill="1" applyBorder="1" applyAlignment="1" applyProtection="1">
      <alignment horizontal="center" vertical="center"/>
      <protection hidden="1"/>
    </xf>
    <xf numFmtId="0" fontId="18" fillId="9" borderId="15" xfId="0" applyFont="1" applyFill="1" applyBorder="1" applyAlignment="1" applyProtection="1">
      <alignment horizontal="center" vertical="center"/>
      <protection hidden="1"/>
    </xf>
    <xf numFmtId="0" fontId="25" fillId="5" borderId="31" xfId="0" applyFont="1" applyFill="1" applyBorder="1" applyAlignment="1" applyProtection="1">
      <alignment horizontal="center" vertical="center"/>
    </xf>
    <xf numFmtId="0" fontId="25" fillId="5" borderId="32" xfId="0" applyFont="1" applyFill="1" applyBorder="1" applyAlignment="1" applyProtection="1">
      <alignment horizontal="center" vertical="center"/>
    </xf>
    <xf numFmtId="0" fontId="14" fillId="0" borderId="31" xfId="0" applyFont="1" applyBorder="1" applyAlignment="1" applyProtection="1">
      <alignment horizontal="center"/>
    </xf>
    <xf numFmtId="0" fontId="4" fillId="2" borderId="19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7" fillId="0" borderId="36" xfId="0" applyFont="1" applyBorder="1" applyAlignment="1" applyProtection="1">
      <alignment horizontal="right" vertical="center"/>
    </xf>
    <xf numFmtId="0" fontId="7" fillId="0" borderId="37" xfId="0" applyFont="1" applyBorder="1" applyAlignment="1" applyProtection="1">
      <alignment horizontal="right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7" fillId="0" borderId="20" xfId="0" applyFont="1" applyBorder="1" applyAlignment="1" applyProtection="1">
      <alignment horizontal="right" vertical="center"/>
    </xf>
    <xf numFmtId="0" fontId="7" fillId="0" borderId="26" xfId="0" applyFont="1" applyBorder="1" applyAlignment="1" applyProtection="1">
      <alignment horizontal="right" vertical="center"/>
    </xf>
    <xf numFmtId="0" fontId="6" fillId="3" borderId="19" xfId="0" applyFont="1" applyFill="1" applyBorder="1" applyAlignment="1" applyProtection="1">
      <alignment horizontal="left" vertical="center" wrapText="1"/>
    </xf>
    <xf numFmtId="0" fontId="6" fillId="3" borderId="2" xfId="0" applyFont="1" applyFill="1" applyBorder="1" applyAlignment="1" applyProtection="1">
      <alignment horizontal="left" vertical="center" wrapText="1"/>
    </xf>
    <xf numFmtId="0" fontId="4" fillId="0" borderId="2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25" fillId="6" borderId="4" xfId="0" applyFont="1" applyFill="1" applyBorder="1" applyAlignment="1" applyProtection="1">
      <alignment horizontal="center" vertical="center"/>
    </xf>
    <xf numFmtId="0" fontId="25" fillId="6" borderId="13" xfId="0" applyFont="1" applyFill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4" borderId="15" xfId="0" applyFont="1" applyFill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 wrapText="1"/>
    </xf>
    <xf numFmtId="10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0" fontId="4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right" wrapText="1"/>
    </xf>
    <xf numFmtId="0" fontId="7" fillId="0" borderId="2" xfId="0" applyFont="1" applyBorder="1" applyAlignment="1" applyProtection="1">
      <alignment horizontal="right" wrapText="1"/>
    </xf>
    <xf numFmtId="0" fontId="7" fillId="7" borderId="21" xfId="0" applyFont="1" applyFill="1" applyBorder="1" applyAlignment="1" applyProtection="1">
      <alignment horizontal="left" vertical="center"/>
    </xf>
    <xf numFmtId="0" fontId="7" fillId="7" borderId="3" xfId="0" applyFont="1" applyFill="1" applyBorder="1" applyAlignment="1" applyProtection="1">
      <alignment horizontal="left" vertical="center"/>
    </xf>
    <xf numFmtId="0" fontId="7" fillId="7" borderId="24" xfId="0" applyFont="1" applyFill="1" applyBorder="1" applyAlignment="1" applyProtection="1">
      <alignment horizontal="left" vertical="center"/>
    </xf>
    <xf numFmtId="0" fontId="4" fillId="4" borderId="19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22" fillId="0" borderId="33" xfId="0" applyFont="1" applyFill="1" applyBorder="1" applyAlignment="1" applyProtection="1">
      <alignment horizontal="center"/>
    </xf>
    <xf numFmtId="0" fontId="22" fillId="0" borderId="34" xfId="0" applyFont="1" applyFill="1" applyBorder="1" applyAlignment="1" applyProtection="1">
      <alignment horizontal="center"/>
    </xf>
    <xf numFmtId="0" fontId="22" fillId="0" borderId="35" xfId="0" applyFont="1" applyFill="1" applyBorder="1" applyAlignment="1" applyProtection="1">
      <alignment horizontal="center"/>
    </xf>
    <xf numFmtId="0" fontId="23" fillId="0" borderId="42" xfId="0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 wrapText="1"/>
    </xf>
    <xf numFmtId="0" fontId="23" fillId="0" borderId="43" xfId="0" applyFont="1" applyFill="1" applyBorder="1" applyAlignment="1" applyProtection="1">
      <alignment horizontal="center" vertical="center" wrapText="1"/>
    </xf>
    <xf numFmtId="0" fontId="20" fillId="3" borderId="45" xfId="0" applyFont="1" applyFill="1" applyBorder="1" applyAlignment="1" applyProtection="1">
      <alignment horizontal="center" vertical="center" wrapText="1"/>
    </xf>
    <xf numFmtId="0" fontId="25" fillId="6" borderId="27" xfId="0" applyFont="1" applyFill="1" applyBorder="1" applyAlignment="1" applyProtection="1">
      <alignment horizontal="center"/>
    </xf>
    <xf numFmtId="0" fontId="25" fillId="6" borderId="28" xfId="0" applyFont="1" applyFill="1" applyBorder="1" applyAlignment="1" applyProtection="1">
      <alignment horizontal="center"/>
    </xf>
    <xf numFmtId="0" fontId="19" fillId="12" borderId="2" xfId="0" applyFont="1" applyFill="1" applyBorder="1" applyAlignment="1" applyProtection="1">
      <alignment horizontal="left"/>
    </xf>
    <xf numFmtId="0" fontId="19" fillId="12" borderId="15" xfId="0" applyFont="1" applyFill="1" applyBorder="1" applyAlignment="1" applyProtection="1">
      <alignment horizontal="left"/>
    </xf>
    <xf numFmtId="0" fontId="4" fillId="8" borderId="15" xfId="0" applyFont="1" applyFill="1" applyBorder="1" applyAlignment="1" applyProtection="1">
      <alignment horizontal="center" vertical="center"/>
      <protection locked="0"/>
    </xf>
    <xf numFmtId="0" fontId="4" fillId="4" borderId="19" xfId="0" applyFont="1" applyFill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7" fillId="0" borderId="21" xfId="0" applyFont="1" applyBorder="1" applyAlignment="1" applyProtection="1">
      <alignment horizontal="right" vertical="center"/>
    </xf>
    <xf numFmtId="0" fontId="7" fillId="0" borderId="3" xfId="0" applyFont="1" applyBorder="1" applyAlignment="1" applyProtection="1">
      <alignment horizontal="right" vertical="center"/>
    </xf>
    <xf numFmtId="0" fontId="7" fillId="0" borderId="24" xfId="0" applyFont="1" applyBorder="1" applyAlignment="1" applyProtection="1">
      <alignment horizontal="right" vertical="center"/>
    </xf>
    <xf numFmtId="0" fontId="9" fillId="12" borderId="23" xfId="0" applyFont="1" applyFill="1" applyBorder="1" applyAlignment="1" applyProtection="1">
      <alignment horizontal="left" vertical="center"/>
    </xf>
    <xf numFmtId="0" fontId="9" fillId="12" borderId="3" xfId="0" applyFont="1" applyFill="1" applyBorder="1" applyAlignment="1" applyProtection="1">
      <alignment horizontal="left" vertical="center"/>
    </xf>
    <xf numFmtId="0" fontId="9" fillId="12" borderId="22" xfId="0" applyFont="1" applyFill="1" applyBorder="1" applyAlignment="1" applyProtection="1">
      <alignment horizontal="left" vertical="center"/>
    </xf>
    <xf numFmtId="0" fontId="9" fillId="12" borderId="2" xfId="0" applyFont="1" applyFill="1" applyBorder="1" applyAlignment="1" applyProtection="1">
      <alignment horizontal="left" vertical="center"/>
    </xf>
    <xf numFmtId="0" fontId="9" fillId="12" borderId="15" xfId="0" applyFont="1" applyFill="1" applyBorder="1" applyAlignment="1" applyProtection="1">
      <alignment horizontal="left" vertical="center"/>
    </xf>
    <xf numFmtId="10" fontId="4" fillId="4" borderId="19" xfId="0" applyNumberFormat="1" applyFont="1" applyFill="1" applyBorder="1" applyAlignment="1" applyProtection="1">
      <alignment horizontal="center" vertical="center"/>
      <protection locked="0"/>
    </xf>
    <xf numFmtId="10" fontId="4" fillId="4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25" fillId="6" borderId="4" xfId="0" applyFont="1" applyFill="1" applyBorder="1" applyAlignment="1" applyProtection="1">
      <alignment horizontal="center"/>
    </xf>
    <xf numFmtId="0" fontId="25" fillId="6" borderId="13" xfId="0" applyFont="1" applyFill="1" applyBorder="1" applyAlignment="1" applyProtection="1">
      <alignment horizontal="center"/>
    </xf>
    <xf numFmtId="0" fontId="4" fillId="0" borderId="21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24" xfId="0" applyFont="1" applyBorder="1" applyAlignment="1" applyProtection="1">
      <alignment horizontal="left" vertical="center" wrapText="1"/>
    </xf>
    <xf numFmtId="0" fontId="4" fillId="0" borderId="21" xfId="0" applyFont="1" applyBorder="1" applyAlignment="1" applyProtection="1">
      <alignment horizontal="left"/>
    </xf>
    <xf numFmtId="0" fontId="4" fillId="0" borderId="3" xfId="0" applyFont="1" applyBorder="1" applyAlignment="1" applyProtection="1">
      <alignment horizontal="left"/>
    </xf>
    <xf numFmtId="0" fontId="4" fillId="0" borderId="24" xfId="0" applyFont="1" applyBorder="1" applyAlignment="1" applyProtection="1">
      <alignment horizontal="left"/>
    </xf>
    <xf numFmtId="0" fontId="24" fillId="0" borderId="8" xfId="0" applyFont="1" applyFill="1" applyBorder="1" applyAlignment="1" applyProtection="1">
      <alignment horizontal="left" vertical="center" wrapText="1"/>
    </xf>
    <xf numFmtId="0" fontId="24" fillId="0" borderId="17" xfId="0" applyFont="1" applyFill="1" applyBorder="1" applyAlignment="1" applyProtection="1">
      <alignment horizontal="left" vertical="center" wrapText="1"/>
    </xf>
    <xf numFmtId="0" fontId="24" fillId="0" borderId="47" xfId="0" applyFont="1" applyFill="1" applyBorder="1" applyAlignment="1" applyProtection="1">
      <alignment horizontal="left" vertical="center" wrapText="1"/>
    </xf>
    <xf numFmtId="0" fontId="21" fillId="0" borderId="31" xfId="0" applyFont="1" applyFill="1" applyBorder="1" applyAlignment="1" applyProtection="1">
      <alignment horizontal="center" vertical="center" wrapText="1"/>
    </xf>
    <xf numFmtId="0" fontId="21" fillId="0" borderId="32" xfId="0" applyFont="1" applyFill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15" xfId="0" applyFont="1" applyFill="1" applyBorder="1" applyAlignment="1" applyProtection="1">
      <alignment horizontal="center" vertical="center" wrapText="1"/>
      <protection locked="0"/>
    </xf>
    <xf numFmtId="10" fontId="4" fillId="4" borderId="19" xfId="0" applyNumberFormat="1" applyFont="1" applyFill="1" applyBorder="1" applyAlignment="1" applyProtection="1">
      <alignment horizontal="center" wrapText="1"/>
      <protection locked="0"/>
    </xf>
    <xf numFmtId="10" fontId="4" fillId="4" borderId="2" xfId="0" applyNumberFormat="1" applyFont="1" applyFill="1" applyBorder="1" applyAlignment="1" applyProtection="1">
      <alignment horizontal="center" wrapText="1"/>
      <protection locked="0"/>
    </xf>
    <xf numFmtId="0" fontId="7" fillId="7" borderId="19" xfId="0" applyFont="1" applyFill="1" applyBorder="1" applyAlignment="1" applyProtection="1">
      <alignment horizontal="left" vertical="center"/>
    </xf>
    <xf numFmtId="0" fontId="7" fillId="7" borderId="2" xfId="0" applyFont="1" applyFill="1" applyBorder="1" applyAlignment="1" applyProtection="1">
      <alignment horizontal="left" vertical="center"/>
    </xf>
    <xf numFmtId="0" fontId="18" fillId="11" borderId="2" xfId="0" applyFont="1" applyFill="1" applyBorder="1" applyAlignment="1" applyProtection="1">
      <alignment horizontal="center" vertical="center"/>
    </xf>
    <xf numFmtId="0" fontId="18" fillId="11" borderId="15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9">
    <dxf>
      <fill>
        <patternFill patternType="solid">
          <bgColor theme="0" tint="-0.14996795556505021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solid">
          <bgColor theme="0" tint="-0.14996795556505021"/>
        </patternFill>
      </fill>
    </dxf>
  </dxfs>
  <tableStyles count="0" defaultTableStyle="TableStyleMedium2" defaultPivotStyle="PivotStyleMedium9"/>
  <colors>
    <mruColors>
      <color rgb="FFF6F6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S162"/>
  <sheetViews>
    <sheetView tabSelected="1" topLeftCell="A13" zoomScale="80" zoomScaleNormal="80" workbookViewId="0">
      <selection activeCell="L22" sqref="L22"/>
    </sheetView>
  </sheetViews>
  <sheetFormatPr defaultRowHeight="15" outlineLevelRow="2" x14ac:dyDescent="0.25"/>
  <cols>
    <col min="1" max="1" width="9.140625" style="13"/>
    <col min="2" max="2" width="10.140625" style="64" customWidth="1"/>
    <col min="3" max="3" width="80.42578125" style="24" customWidth="1"/>
    <col min="4" max="4" width="17" style="24" customWidth="1"/>
    <col min="5" max="5" width="16.140625" style="64" customWidth="1"/>
    <col min="6" max="6" width="20.28515625" style="64" bestFit="1" customWidth="1"/>
    <col min="7" max="8" width="3.42578125" style="21" customWidth="1"/>
    <col min="9" max="9" width="3.5703125" style="21" customWidth="1"/>
    <col min="10" max="10" width="3.28515625" style="21" customWidth="1"/>
    <col min="11" max="11" width="3.28515625" style="24" customWidth="1"/>
    <col min="12" max="12" width="9.140625" style="21"/>
    <col min="13" max="13" width="3.28515625" style="21" customWidth="1"/>
    <col min="14" max="14" width="9.140625" style="21"/>
    <col min="15" max="15" width="41" style="21" customWidth="1"/>
    <col min="16" max="16" width="2.85546875" style="21" customWidth="1"/>
    <col min="17" max="17" width="9.140625" style="21"/>
    <col min="18" max="18" width="18.85546875" style="21" bestFit="1" customWidth="1"/>
    <col min="19" max="19" width="12.28515625" style="21" bestFit="1" customWidth="1"/>
    <col min="20" max="16384" width="9.140625" style="13"/>
  </cols>
  <sheetData>
    <row r="1" spans="2:19" ht="15.75" thickBot="1" x14ac:dyDescent="0.3"/>
    <row r="2" spans="2:19" s="12" customFormat="1" ht="26.25" x14ac:dyDescent="0.4">
      <c r="B2" s="148" t="s">
        <v>53</v>
      </c>
      <c r="C2" s="149"/>
      <c r="D2" s="149"/>
      <c r="E2" s="149"/>
      <c r="F2" s="150"/>
      <c r="G2" s="65"/>
      <c r="H2" s="65"/>
      <c r="I2" s="65"/>
      <c r="J2" s="65"/>
      <c r="K2" s="24"/>
      <c r="L2" s="65"/>
      <c r="M2" s="65"/>
      <c r="N2" s="65"/>
      <c r="O2" s="65"/>
      <c r="P2" s="65"/>
      <c r="Q2" s="65"/>
      <c r="R2" s="65"/>
      <c r="S2" s="65"/>
    </row>
    <row r="3" spans="2:19" ht="63.75" customHeight="1" thickBot="1" x14ac:dyDescent="0.3">
      <c r="B3" s="151" t="s">
        <v>160</v>
      </c>
      <c r="C3" s="152"/>
      <c r="D3" s="152"/>
      <c r="E3" s="152"/>
      <c r="F3" s="153"/>
    </row>
    <row r="4" spans="2:19" ht="24.75" customHeight="1" thickBot="1" x14ac:dyDescent="0.3">
      <c r="B4" s="183" t="s">
        <v>191</v>
      </c>
      <c r="C4" s="184"/>
      <c r="D4" s="185"/>
      <c r="E4" s="186"/>
      <c r="F4" s="187"/>
    </row>
    <row r="5" spans="2:19" ht="24.75" customHeight="1" thickBot="1" x14ac:dyDescent="0.3">
      <c r="B5" s="183" t="s">
        <v>192</v>
      </c>
      <c r="C5" s="184"/>
      <c r="D5" s="184"/>
      <c r="E5" s="184"/>
      <c r="F5" s="184"/>
      <c r="G5" s="43">
        <f>E157</f>
        <v>0</v>
      </c>
      <c r="H5" s="44">
        <f>E157</f>
        <v>0</v>
      </c>
      <c r="I5" s="44">
        <f>E157</f>
        <v>0</v>
      </c>
      <c r="J5" s="44">
        <f>E157</f>
        <v>0</v>
      </c>
      <c r="K5" s="45">
        <f>E157</f>
        <v>0</v>
      </c>
    </row>
    <row r="6" spans="2:19" s="14" customFormat="1" ht="36.75" thickBot="1" x14ac:dyDescent="0.3">
      <c r="B6" s="66" t="s">
        <v>54</v>
      </c>
      <c r="C6" s="154" t="s">
        <v>55</v>
      </c>
      <c r="D6" s="154"/>
      <c r="E6" s="67" t="s">
        <v>56</v>
      </c>
      <c r="F6" s="68" t="s">
        <v>57</v>
      </c>
      <c r="G6" s="69"/>
      <c r="H6" s="69"/>
      <c r="I6" s="69"/>
      <c r="J6" s="69"/>
      <c r="K6" s="69"/>
      <c r="L6" s="69"/>
      <c r="M6" s="70"/>
      <c r="N6" s="71"/>
      <c r="O6" s="72" t="s">
        <v>175</v>
      </c>
      <c r="P6" s="73"/>
      <c r="Q6" s="69"/>
      <c r="R6" s="69"/>
      <c r="S6" s="69"/>
    </row>
    <row r="7" spans="2:19" s="17" customFormat="1" ht="18.75" x14ac:dyDescent="0.3">
      <c r="B7" s="155" t="s">
        <v>196</v>
      </c>
      <c r="C7" s="156"/>
      <c r="D7" s="156"/>
      <c r="E7" s="40">
        <f>SUM(E12+E16+E23+E27+E32)</f>
        <v>16</v>
      </c>
      <c r="F7" s="41">
        <f>SUM(F12+F16+F23+F27+F32)</f>
        <v>0</v>
      </c>
      <c r="M7" s="51"/>
      <c r="N7" s="52"/>
      <c r="O7" s="58" t="s">
        <v>169</v>
      </c>
      <c r="P7" s="53"/>
      <c r="R7" s="27" t="s">
        <v>176</v>
      </c>
      <c r="S7" s="28" t="s">
        <v>177</v>
      </c>
    </row>
    <row r="8" spans="2:19" s="18" customFormat="1" ht="15.75" outlineLevel="1" x14ac:dyDescent="0.25">
      <c r="B8" s="33">
        <v>1</v>
      </c>
      <c r="C8" s="157" t="s">
        <v>14</v>
      </c>
      <c r="D8" s="157"/>
      <c r="E8" s="157"/>
      <c r="F8" s="158"/>
      <c r="M8" s="51"/>
      <c r="N8" s="54"/>
      <c r="O8" s="58" t="s">
        <v>170</v>
      </c>
      <c r="P8" s="53"/>
      <c r="R8" s="29" t="s">
        <v>178</v>
      </c>
      <c r="S8" s="31" t="s">
        <v>183</v>
      </c>
    </row>
    <row r="9" spans="2:19" ht="30" customHeight="1" outlineLevel="1" x14ac:dyDescent="0.25">
      <c r="B9" s="102" t="s">
        <v>60</v>
      </c>
      <c r="C9" s="103"/>
      <c r="D9" s="103"/>
      <c r="E9" s="97">
        <v>4</v>
      </c>
      <c r="F9" s="98">
        <f>IF('Self Evaluation Checklist'!B10=Sheet3!B1, 0, IF('Self Evaluation Checklist'!B10=Sheet3!B2, 0, IF(B10=Sheet3!B3, 1, IF('Self Evaluation Checklist'!B10=Sheet3!B4, 2, IF('Self Evaluation Checklist'!B10=Sheet3!B5, 4)))))</f>
        <v>0</v>
      </c>
      <c r="M9" s="55"/>
      <c r="N9" s="74"/>
      <c r="O9" s="58" t="s">
        <v>171</v>
      </c>
      <c r="P9" s="57"/>
      <c r="R9" s="29" t="s">
        <v>179</v>
      </c>
      <c r="S9" s="31" t="s">
        <v>184</v>
      </c>
    </row>
    <row r="10" spans="2:19" ht="29.25" outlineLevel="1" x14ac:dyDescent="0.25">
      <c r="B10" s="160" t="s">
        <v>58</v>
      </c>
      <c r="C10" s="136"/>
      <c r="D10" s="136"/>
      <c r="E10" s="97"/>
      <c r="F10" s="98"/>
      <c r="M10" s="55"/>
      <c r="N10" s="75"/>
      <c r="O10" s="58" t="s">
        <v>172</v>
      </c>
      <c r="P10" s="57"/>
      <c r="R10" s="29" t="s">
        <v>180</v>
      </c>
      <c r="S10" s="31" t="s">
        <v>185</v>
      </c>
    </row>
    <row r="11" spans="2:19" outlineLevel="1" x14ac:dyDescent="0.25">
      <c r="B11" s="161" t="s">
        <v>61</v>
      </c>
      <c r="C11" s="162"/>
      <c r="D11" s="162"/>
      <c r="E11" s="59">
        <v>2</v>
      </c>
      <c r="F11" s="92">
        <v>0</v>
      </c>
      <c r="M11" s="55"/>
      <c r="N11" s="76"/>
      <c r="O11" s="58" t="s">
        <v>173</v>
      </c>
      <c r="P11" s="57"/>
      <c r="R11" s="29" t="s">
        <v>181</v>
      </c>
      <c r="S11" s="31" t="s">
        <v>186</v>
      </c>
    </row>
    <row r="12" spans="2:19" s="21" customFormat="1" ht="15.75" outlineLevel="1" thickBot="1" x14ac:dyDescent="0.3">
      <c r="B12" s="163" t="s">
        <v>62</v>
      </c>
      <c r="C12" s="164"/>
      <c r="D12" s="165"/>
      <c r="E12" s="59">
        <f>SUM(E9+E11)</f>
        <v>6</v>
      </c>
      <c r="F12" s="60">
        <f>SUM(F9+F11)</f>
        <v>0</v>
      </c>
      <c r="M12" s="55"/>
      <c r="N12" s="56"/>
      <c r="O12" s="58" t="s">
        <v>174</v>
      </c>
      <c r="P12" s="57"/>
      <c r="R12" s="30" t="s">
        <v>182</v>
      </c>
      <c r="S12" s="32" t="s">
        <v>187</v>
      </c>
    </row>
    <row r="13" spans="2:19" s="18" customFormat="1" ht="15.75" outlineLevel="1" x14ac:dyDescent="0.25">
      <c r="B13" s="33">
        <v>2</v>
      </c>
      <c r="C13" s="157" t="s">
        <v>15</v>
      </c>
      <c r="D13" s="157"/>
      <c r="E13" s="157"/>
      <c r="F13" s="158"/>
      <c r="M13" s="51"/>
      <c r="N13" s="77"/>
      <c r="O13" s="58" t="s">
        <v>203</v>
      </c>
      <c r="P13" s="53"/>
    </row>
    <row r="14" spans="2:19" ht="75" customHeight="1" outlineLevel="1" thickBot="1" x14ac:dyDescent="0.3">
      <c r="B14" s="102" t="s">
        <v>193</v>
      </c>
      <c r="C14" s="103"/>
      <c r="D14" s="103"/>
      <c r="E14" s="97">
        <v>3</v>
      </c>
      <c r="F14" s="98">
        <f>IF(B15=Sheet3!B6, 0, IF('Self Evaluation Checklist'!B15=Sheet3!B7, 0, IF('Self Evaluation Checklist'!B15=Sheet3!B8, 1, IF('Self Evaluation Checklist'!B15=Sheet3!B9, 3))))</f>
        <v>0</v>
      </c>
      <c r="M14" s="78"/>
      <c r="N14" s="79"/>
      <c r="O14" s="79"/>
      <c r="P14" s="80"/>
    </row>
    <row r="15" spans="2:19" outlineLevel="1" x14ac:dyDescent="0.25">
      <c r="B15" s="160" t="s">
        <v>63</v>
      </c>
      <c r="C15" s="136"/>
      <c r="D15" s="136"/>
      <c r="E15" s="97"/>
      <c r="F15" s="98"/>
    </row>
    <row r="16" spans="2:19" s="21" customFormat="1" outlineLevel="1" x14ac:dyDescent="0.25">
      <c r="B16" s="104" t="s">
        <v>62</v>
      </c>
      <c r="C16" s="105"/>
      <c r="D16" s="105"/>
      <c r="E16" s="59">
        <f>E14</f>
        <v>3</v>
      </c>
      <c r="F16" s="60">
        <f>F14</f>
        <v>0</v>
      </c>
      <c r="K16" s="24"/>
    </row>
    <row r="17" spans="2:11" s="18" customFormat="1" ht="15.75" outlineLevel="1" x14ac:dyDescent="0.25">
      <c r="B17" s="34">
        <v>3</v>
      </c>
      <c r="C17" s="169" t="s">
        <v>204</v>
      </c>
      <c r="D17" s="169"/>
      <c r="E17" s="169"/>
      <c r="F17" s="170"/>
      <c r="K17" s="24"/>
    </row>
    <row r="18" spans="2:11" ht="30" customHeight="1" outlineLevel="1" x14ac:dyDescent="0.25">
      <c r="B18" s="130" t="s">
        <v>74</v>
      </c>
      <c r="C18" s="131"/>
      <c r="D18" s="131"/>
      <c r="E18" s="136" t="s">
        <v>71</v>
      </c>
      <c r="F18" s="137"/>
      <c r="G18" s="81"/>
    </row>
    <row r="19" spans="2:11" outlineLevel="1" x14ac:dyDescent="0.25">
      <c r="B19" s="130" t="s">
        <v>73</v>
      </c>
      <c r="C19" s="131"/>
      <c r="D19" s="131"/>
      <c r="E19" s="136" t="s">
        <v>71</v>
      </c>
      <c r="F19" s="137"/>
      <c r="G19" s="82"/>
    </row>
    <row r="20" spans="2:11" ht="109.5" customHeight="1" outlineLevel="1" x14ac:dyDescent="0.25">
      <c r="B20" s="120" t="s">
        <v>194</v>
      </c>
      <c r="C20" s="121"/>
      <c r="D20" s="121"/>
      <c r="E20" s="115">
        <v>0</v>
      </c>
      <c r="F20" s="116"/>
    </row>
    <row r="21" spans="2:11" ht="45" customHeight="1" outlineLevel="1" x14ac:dyDescent="0.25">
      <c r="B21" s="173" t="s">
        <v>195</v>
      </c>
      <c r="C21" s="174"/>
      <c r="D21" s="174"/>
      <c r="E21" s="59">
        <f>IF(E18="Yes", 1, 0)</f>
        <v>1</v>
      </c>
      <c r="F21" s="93">
        <v>0</v>
      </c>
    </row>
    <row r="22" spans="2:11" ht="35.25" customHeight="1" outlineLevel="1" x14ac:dyDescent="0.25">
      <c r="B22" s="173" t="s">
        <v>75</v>
      </c>
      <c r="C22" s="174"/>
      <c r="D22" s="174"/>
      <c r="E22" s="59">
        <f>IF(E19="Yes", 2, 0)</f>
        <v>2</v>
      </c>
      <c r="F22" s="96">
        <v>0</v>
      </c>
    </row>
    <row r="23" spans="2:11" s="21" customFormat="1" outlineLevel="1" x14ac:dyDescent="0.25">
      <c r="B23" s="104" t="s">
        <v>62</v>
      </c>
      <c r="C23" s="105"/>
      <c r="D23" s="105"/>
      <c r="E23" s="59">
        <f>SUM(E21+E22)</f>
        <v>3</v>
      </c>
      <c r="F23" s="60">
        <f>SUM(F21+F22)</f>
        <v>0</v>
      </c>
      <c r="K23" s="24"/>
    </row>
    <row r="24" spans="2:11" s="18" customFormat="1" ht="15.75" outlineLevel="1" x14ac:dyDescent="0.25">
      <c r="B24" s="34">
        <v>4</v>
      </c>
      <c r="C24" s="166" t="s">
        <v>18</v>
      </c>
      <c r="D24" s="167"/>
      <c r="E24" s="167"/>
      <c r="F24" s="168"/>
      <c r="K24" s="24"/>
    </row>
    <row r="25" spans="2:11" ht="15" customHeight="1" outlineLevel="1" x14ac:dyDescent="0.25">
      <c r="B25" s="126" t="s">
        <v>76</v>
      </c>
      <c r="C25" s="127"/>
      <c r="D25" s="127"/>
      <c r="E25" s="59">
        <v>1</v>
      </c>
      <c r="F25" s="92">
        <v>0</v>
      </c>
    </row>
    <row r="26" spans="2:11" outlineLevel="1" x14ac:dyDescent="0.25">
      <c r="B26" s="161" t="s">
        <v>146</v>
      </c>
      <c r="C26" s="162"/>
      <c r="D26" s="162"/>
      <c r="E26" s="59">
        <v>1</v>
      </c>
      <c r="F26" s="92">
        <v>0</v>
      </c>
    </row>
    <row r="27" spans="2:11" s="21" customFormat="1" outlineLevel="1" x14ac:dyDescent="0.25">
      <c r="B27" s="163" t="s">
        <v>62</v>
      </c>
      <c r="C27" s="164"/>
      <c r="D27" s="165"/>
      <c r="E27" s="59">
        <f>SUM(E26+E25)</f>
        <v>2</v>
      </c>
      <c r="F27" s="60">
        <f>SUM(F26+F25)</f>
        <v>0</v>
      </c>
      <c r="K27" s="24"/>
    </row>
    <row r="28" spans="2:11" s="18" customFormat="1" ht="15.75" outlineLevel="1" x14ac:dyDescent="0.25">
      <c r="B28" s="35">
        <v>5</v>
      </c>
      <c r="C28" s="99" t="s">
        <v>205</v>
      </c>
      <c r="D28" s="100"/>
      <c r="E28" s="100"/>
      <c r="F28" s="101"/>
      <c r="K28" s="24"/>
    </row>
    <row r="29" spans="2:11" ht="30" customHeight="1" outlineLevel="1" x14ac:dyDescent="0.25">
      <c r="B29" s="120" t="s">
        <v>161</v>
      </c>
      <c r="C29" s="121"/>
      <c r="D29" s="121"/>
      <c r="E29" s="113">
        <v>0</v>
      </c>
      <c r="F29" s="114"/>
    </row>
    <row r="30" spans="2:11" ht="30" customHeight="1" outlineLevel="1" x14ac:dyDescent="0.25">
      <c r="B30" s="126" t="s">
        <v>77</v>
      </c>
      <c r="C30" s="127"/>
      <c r="D30" s="127"/>
      <c r="E30" s="59">
        <v>1</v>
      </c>
      <c r="F30" s="92">
        <v>0</v>
      </c>
    </row>
    <row r="31" spans="2:11" ht="69.75" customHeight="1" outlineLevel="1" x14ac:dyDescent="0.25">
      <c r="B31" s="126" t="s">
        <v>162</v>
      </c>
      <c r="C31" s="127"/>
      <c r="D31" s="127"/>
      <c r="E31" s="59">
        <v>1</v>
      </c>
      <c r="F31" s="92">
        <v>0</v>
      </c>
    </row>
    <row r="32" spans="2:11" s="21" customFormat="1" ht="15.75" outlineLevel="1" thickBot="1" x14ac:dyDescent="0.3">
      <c r="B32" s="128" t="s">
        <v>62</v>
      </c>
      <c r="C32" s="129"/>
      <c r="D32" s="129"/>
      <c r="E32" s="61">
        <f>SUM(E30+E31)</f>
        <v>2</v>
      </c>
      <c r="F32" s="62">
        <f>SUM(F30+F31)</f>
        <v>0</v>
      </c>
      <c r="K32" s="24"/>
    </row>
    <row r="33" spans="2:11" s="17" customFormat="1" ht="18.75" x14ac:dyDescent="0.3">
      <c r="B33" s="175" t="s">
        <v>197</v>
      </c>
      <c r="C33" s="176"/>
      <c r="D33" s="176"/>
      <c r="E33" s="63">
        <f>SUM(E38+E42+E45+E50+E54+E59)</f>
        <v>25</v>
      </c>
      <c r="F33" s="42">
        <f>SUM(F38+F42+F45+F50+F54+F59)</f>
        <v>0</v>
      </c>
      <c r="K33" s="24"/>
    </row>
    <row r="34" spans="2:11" s="18" customFormat="1" ht="15.75" outlineLevel="1" x14ac:dyDescent="0.25">
      <c r="B34" s="35">
        <v>6</v>
      </c>
      <c r="C34" s="99" t="s">
        <v>21</v>
      </c>
      <c r="D34" s="100"/>
      <c r="E34" s="100"/>
      <c r="F34" s="101"/>
      <c r="K34" s="24"/>
    </row>
    <row r="35" spans="2:11" ht="28.5" customHeight="1" outlineLevel="1" x14ac:dyDescent="0.25">
      <c r="B35" s="177" t="s">
        <v>78</v>
      </c>
      <c r="C35" s="178"/>
      <c r="D35" s="179"/>
      <c r="E35" s="59">
        <v>2</v>
      </c>
      <c r="F35" s="92">
        <v>0</v>
      </c>
    </row>
    <row r="36" spans="2:11" outlineLevel="1" x14ac:dyDescent="0.25">
      <c r="B36" s="180" t="s">
        <v>79</v>
      </c>
      <c r="C36" s="181"/>
      <c r="D36" s="182"/>
      <c r="E36" s="97">
        <v>6</v>
      </c>
      <c r="F36" s="98">
        <f>IF(B37=Sheet3!B14, 0, IF('Self Evaluation Checklist'!B37=Sheet3!B15, 0, IF('Self Evaluation Checklist'!B37=Sheet3!B16, 1, IF('Self Evaluation Checklist'!B37=Sheet3!B17, 2, IF('Self Evaluation Checklist'!B37=Sheet3!B18, 4, IF('Self Evaluation Checklist'!B37=Sheet3!B19, 6))))))</f>
        <v>0</v>
      </c>
    </row>
    <row r="37" spans="2:11" outlineLevel="1" x14ac:dyDescent="0.25">
      <c r="B37" s="171" t="s">
        <v>147</v>
      </c>
      <c r="C37" s="172"/>
      <c r="D37" s="172"/>
      <c r="E37" s="97"/>
      <c r="F37" s="98"/>
    </row>
    <row r="38" spans="2:11" s="21" customFormat="1" outlineLevel="1" x14ac:dyDescent="0.25">
      <c r="B38" s="104" t="s">
        <v>62</v>
      </c>
      <c r="C38" s="105"/>
      <c r="D38" s="105"/>
      <c r="E38" s="59">
        <f>SUM(E36+E35)</f>
        <v>8</v>
      </c>
      <c r="F38" s="60">
        <f>SUM(F36+F35)</f>
        <v>0</v>
      </c>
      <c r="K38" s="24"/>
    </row>
    <row r="39" spans="2:11" s="18" customFormat="1" ht="15.75" outlineLevel="1" x14ac:dyDescent="0.25">
      <c r="B39" s="35">
        <v>7</v>
      </c>
      <c r="C39" s="99" t="s">
        <v>22</v>
      </c>
      <c r="D39" s="100"/>
      <c r="E39" s="100"/>
      <c r="F39" s="101"/>
      <c r="K39" s="24"/>
    </row>
    <row r="40" spans="2:11" ht="30" customHeight="1" outlineLevel="1" x14ac:dyDescent="0.25">
      <c r="B40" s="102" t="s">
        <v>81</v>
      </c>
      <c r="C40" s="103"/>
      <c r="D40" s="103"/>
      <c r="E40" s="97">
        <v>5</v>
      </c>
      <c r="F40" s="98">
        <f>IF(B41=Sheet3!B20, 0, IF('Self Evaluation Checklist'!B41=Sheet3!B21, 0, IF('Self Evaluation Checklist'!B41=Sheet3!B22, 1, IF('Self Evaluation Checklist'!B41=Sheet3!B23, 2, IF('Self Evaluation Checklist'!B41=Sheet3!B24, 3, IF('Self Evaluation Checklist'!B41=Sheet3!B25, 5))))))</f>
        <v>0</v>
      </c>
    </row>
    <row r="41" spans="2:11" outlineLevel="1" x14ac:dyDescent="0.25">
      <c r="B41" s="171" t="s">
        <v>148</v>
      </c>
      <c r="C41" s="172"/>
      <c r="D41" s="172"/>
      <c r="E41" s="97"/>
      <c r="F41" s="98"/>
    </row>
    <row r="42" spans="2:11" s="21" customFormat="1" outlineLevel="1" x14ac:dyDescent="0.25">
      <c r="B42" s="104" t="s">
        <v>62</v>
      </c>
      <c r="C42" s="105"/>
      <c r="D42" s="105"/>
      <c r="E42" s="59">
        <f>E40</f>
        <v>5</v>
      </c>
      <c r="F42" s="60">
        <f>F40</f>
        <v>0</v>
      </c>
      <c r="K42" s="24"/>
    </row>
    <row r="43" spans="2:11" s="19" customFormat="1" ht="15.75" outlineLevel="1" x14ac:dyDescent="0.25">
      <c r="B43" s="35">
        <v>8</v>
      </c>
      <c r="C43" s="99" t="s">
        <v>23</v>
      </c>
      <c r="D43" s="100"/>
      <c r="E43" s="100"/>
      <c r="F43" s="101"/>
      <c r="K43" s="24"/>
    </row>
    <row r="44" spans="2:11" ht="29.25" customHeight="1" outlineLevel="1" x14ac:dyDescent="0.25">
      <c r="B44" s="126" t="s">
        <v>84</v>
      </c>
      <c r="C44" s="127"/>
      <c r="D44" s="127"/>
      <c r="E44" s="59">
        <v>2</v>
      </c>
      <c r="F44" s="92">
        <v>0</v>
      </c>
    </row>
    <row r="45" spans="2:11" s="21" customFormat="1" outlineLevel="1" x14ac:dyDescent="0.25">
      <c r="B45" s="104" t="s">
        <v>62</v>
      </c>
      <c r="C45" s="105"/>
      <c r="D45" s="105"/>
      <c r="E45" s="59">
        <f>E44</f>
        <v>2</v>
      </c>
      <c r="F45" s="60">
        <f>F44</f>
        <v>0</v>
      </c>
      <c r="K45" s="24"/>
    </row>
    <row r="46" spans="2:11" s="19" customFormat="1" ht="15.75" outlineLevel="1" x14ac:dyDescent="0.25">
      <c r="B46" s="35">
        <v>9</v>
      </c>
      <c r="C46" s="99" t="s">
        <v>24</v>
      </c>
      <c r="D46" s="100"/>
      <c r="E46" s="100"/>
      <c r="F46" s="101"/>
      <c r="K46" s="24"/>
    </row>
    <row r="47" spans="2:11" outlineLevel="1" x14ac:dyDescent="0.25">
      <c r="B47" s="188" t="s">
        <v>85</v>
      </c>
      <c r="C47" s="189"/>
      <c r="D47" s="189"/>
      <c r="E47" s="97">
        <v>2</v>
      </c>
      <c r="F47" s="159">
        <v>0</v>
      </c>
    </row>
    <row r="48" spans="2:11" outlineLevel="1" x14ac:dyDescent="0.25">
      <c r="B48" s="161" t="s">
        <v>86</v>
      </c>
      <c r="C48" s="162"/>
      <c r="D48" s="162"/>
      <c r="E48" s="97"/>
      <c r="F48" s="159"/>
    </row>
    <row r="49" spans="2:11" outlineLevel="1" x14ac:dyDescent="0.25">
      <c r="B49" s="161" t="s">
        <v>87</v>
      </c>
      <c r="C49" s="162"/>
      <c r="D49" s="162"/>
      <c r="E49" s="97"/>
      <c r="F49" s="159"/>
    </row>
    <row r="50" spans="2:11" s="21" customFormat="1" outlineLevel="1" x14ac:dyDescent="0.25">
      <c r="B50" s="104" t="s">
        <v>62</v>
      </c>
      <c r="C50" s="105"/>
      <c r="D50" s="105"/>
      <c r="E50" s="59">
        <f>E47</f>
        <v>2</v>
      </c>
      <c r="F50" s="60">
        <f>F47</f>
        <v>0</v>
      </c>
      <c r="K50" s="24"/>
    </row>
    <row r="51" spans="2:11" s="19" customFormat="1" ht="15.75" outlineLevel="1" x14ac:dyDescent="0.25">
      <c r="B51" s="35">
        <v>10</v>
      </c>
      <c r="C51" s="99" t="s">
        <v>25</v>
      </c>
      <c r="D51" s="100"/>
      <c r="E51" s="100"/>
      <c r="F51" s="101"/>
      <c r="K51" s="24"/>
    </row>
    <row r="52" spans="2:11" ht="39" customHeight="1" outlineLevel="1" x14ac:dyDescent="0.25">
      <c r="B52" s="126" t="s">
        <v>190</v>
      </c>
      <c r="C52" s="127"/>
      <c r="D52" s="127"/>
      <c r="E52" s="97">
        <v>6</v>
      </c>
      <c r="F52" s="98">
        <f>IF(B53=Sheet3!B26, 0, IF('Self Evaluation Checklist'!B53=Sheet3!B27, 0, IF('Self Evaluation Checklist'!B53=Sheet3!B28, 1, IF('Self Evaluation Checklist'!B53=Sheet3!B29, 2, IF('Self Evaluation Checklist'!B53=Sheet3!B30, 4, IF('Self Evaluation Checklist'!B53=Sheet3!B31, 6))))))</f>
        <v>0</v>
      </c>
    </row>
    <row r="53" spans="2:11" outlineLevel="1" x14ac:dyDescent="0.25">
      <c r="B53" s="171" t="s">
        <v>149</v>
      </c>
      <c r="C53" s="172"/>
      <c r="D53" s="172"/>
      <c r="E53" s="97"/>
      <c r="F53" s="98"/>
    </row>
    <row r="54" spans="2:11" s="21" customFormat="1" outlineLevel="1" x14ac:dyDescent="0.25">
      <c r="B54" s="104" t="s">
        <v>62</v>
      </c>
      <c r="C54" s="105"/>
      <c r="D54" s="105"/>
      <c r="E54" s="59">
        <f>E52</f>
        <v>6</v>
      </c>
      <c r="F54" s="60">
        <f>F52</f>
        <v>0</v>
      </c>
      <c r="K54" s="24"/>
    </row>
    <row r="55" spans="2:11" s="19" customFormat="1" ht="15.75" outlineLevel="1" x14ac:dyDescent="0.25">
      <c r="B55" s="35">
        <v>11</v>
      </c>
      <c r="C55" s="99" t="s">
        <v>26</v>
      </c>
      <c r="D55" s="100"/>
      <c r="E55" s="100"/>
      <c r="F55" s="101"/>
      <c r="K55" s="24"/>
    </row>
    <row r="56" spans="2:11" outlineLevel="1" x14ac:dyDescent="0.25">
      <c r="B56" s="120" t="s">
        <v>89</v>
      </c>
      <c r="C56" s="121"/>
      <c r="D56" s="121"/>
      <c r="E56" s="113">
        <v>0</v>
      </c>
      <c r="F56" s="114"/>
    </row>
    <row r="57" spans="2:11" outlineLevel="1" x14ac:dyDescent="0.25">
      <c r="B57" s="161" t="s">
        <v>90</v>
      </c>
      <c r="C57" s="162"/>
      <c r="D57" s="162"/>
      <c r="E57" s="59">
        <v>1</v>
      </c>
      <c r="F57" s="92">
        <v>0</v>
      </c>
    </row>
    <row r="58" spans="2:11" outlineLevel="1" x14ac:dyDescent="0.25">
      <c r="B58" s="161" t="s">
        <v>91</v>
      </c>
      <c r="C58" s="162"/>
      <c r="D58" s="162"/>
      <c r="E58" s="59">
        <v>1</v>
      </c>
      <c r="F58" s="92">
        <v>0</v>
      </c>
    </row>
    <row r="59" spans="2:11" s="21" customFormat="1" ht="15.75" outlineLevel="1" thickBot="1" x14ac:dyDescent="0.3">
      <c r="B59" s="128" t="s">
        <v>62</v>
      </c>
      <c r="C59" s="129"/>
      <c r="D59" s="129"/>
      <c r="E59" s="61">
        <f>SUM(E58+E57)</f>
        <v>2</v>
      </c>
      <c r="F59" s="62">
        <f>SUM(F58+F57)</f>
        <v>0</v>
      </c>
      <c r="K59" s="24"/>
    </row>
    <row r="60" spans="2:11" s="20" customFormat="1" ht="18.75" x14ac:dyDescent="0.3">
      <c r="B60" s="175" t="s">
        <v>198</v>
      </c>
      <c r="C60" s="176"/>
      <c r="D60" s="176"/>
      <c r="E60" s="63">
        <f>SUM(E64+E70+E75+E79)</f>
        <v>19</v>
      </c>
      <c r="F60" s="42">
        <f>SUM(F64+F70+F75+F79)</f>
        <v>0</v>
      </c>
      <c r="K60" s="24"/>
    </row>
    <row r="61" spans="2:11" s="19" customFormat="1" ht="15.75" outlineLevel="1" x14ac:dyDescent="0.25">
      <c r="B61" s="35">
        <v>12</v>
      </c>
      <c r="C61" s="99" t="s">
        <v>206</v>
      </c>
      <c r="D61" s="100"/>
      <c r="E61" s="100"/>
      <c r="F61" s="101"/>
      <c r="K61" s="24"/>
    </row>
    <row r="62" spans="2:11" ht="15" customHeight="1" outlineLevel="1" x14ac:dyDescent="0.25">
      <c r="B62" s="126" t="s">
        <v>158</v>
      </c>
      <c r="C62" s="127"/>
      <c r="D62" s="127"/>
      <c r="E62" s="59">
        <v>1</v>
      </c>
      <c r="F62" s="92">
        <v>0</v>
      </c>
    </row>
    <row r="63" spans="2:11" outlineLevel="1" x14ac:dyDescent="0.25">
      <c r="B63" s="161" t="s">
        <v>92</v>
      </c>
      <c r="C63" s="162"/>
      <c r="D63" s="162"/>
      <c r="E63" s="59">
        <v>1</v>
      </c>
      <c r="F63" s="92">
        <v>0</v>
      </c>
    </row>
    <row r="64" spans="2:11" s="21" customFormat="1" outlineLevel="1" x14ac:dyDescent="0.25">
      <c r="B64" s="104" t="s">
        <v>62</v>
      </c>
      <c r="C64" s="105"/>
      <c r="D64" s="105"/>
      <c r="E64" s="59">
        <f>SUM(E63+E62)</f>
        <v>2</v>
      </c>
      <c r="F64" s="60">
        <f>SUM(F63+F62)</f>
        <v>0</v>
      </c>
      <c r="K64" s="24"/>
    </row>
    <row r="65" spans="2:11" s="19" customFormat="1" ht="15.75" outlineLevel="1" x14ac:dyDescent="0.25">
      <c r="B65" s="35">
        <v>13</v>
      </c>
      <c r="C65" s="99" t="s">
        <v>207</v>
      </c>
      <c r="D65" s="100"/>
      <c r="E65" s="100"/>
      <c r="F65" s="101"/>
      <c r="K65" s="24"/>
    </row>
    <row r="66" spans="2:11" outlineLevel="1" x14ac:dyDescent="0.25">
      <c r="B66" s="120" t="s">
        <v>94</v>
      </c>
      <c r="C66" s="121"/>
      <c r="D66" s="121"/>
      <c r="E66" s="97">
        <v>5</v>
      </c>
      <c r="F66" s="98">
        <f>IF(B67=Sheet3!B34,0,IF('Self Evaluation Checklist'!B67=Sheet3!B35,0,IF('Self Evaluation Checklist'!B67=Sheet3!B36,1,IF('Self Evaluation Checklist'!B67=Sheet3!B37,3,IF('Self Evaluation Checklist'!B67=Sheet3!B38,5)))))</f>
        <v>0</v>
      </c>
    </row>
    <row r="67" spans="2:11" outlineLevel="1" x14ac:dyDescent="0.25">
      <c r="B67" s="171" t="s">
        <v>150</v>
      </c>
      <c r="C67" s="172"/>
      <c r="D67" s="172"/>
      <c r="E67" s="97"/>
      <c r="F67" s="98"/>
    </row>
    <row r="68" spans="2:11" outlineLevel="1" x14ac:dyDescent="0.25">
      <c r="B68" s="188" t="s">
        <v>96</v>
      </c>
      <c r="C68" s="189"/>
      <c r="D68" s="189"/>
      <c r="E68" s="97">
        <v>4</v>
      </c>
      <c r="F68" s="98">
        <f>IF(B69=Sheet3!B39, 0, IF('Self Evaluation Checklist'!B69=Sheet3!B40, 0, IF('Self Evaluation Checklist'!B69=Sheet3!B41, 1, IF('Self Evaluation Checklist'!B69=Sheet3!B42, 2, IF('Self Evaluation Checklist'!B69=Sheet3!B43, 4)))))</f>
        <v>0</v>
      </c>
    </row>
    <row r="69" spans="2:11" outlineLevel="1" x14ac:dyDescent="0.25">
      <c r="B69" s="171" t="s">
        <v>151</v>
      </c>
      <c r="C69" s="172"/>
      <c r="D69" s="172"/>
      <c r="E69" s="97"/>
      <c r="F69" s="98"/>
    </row>
    <row r="70" spans="2:11" s="21" customFormat="1" outlineLevel="1" x14ac:dyDescent="0.25">
      <c r="B70" s="104" t="s">
        <v>62</v>
      </c>
      <c r="C70" s="105"/>
      <c r="D70" s="105"/>
      <c r="E70" s="59">
        <f>SUM(E68+E66)</f>
        <v>9</v>
      </c>
      <c r="F70" s="60">
        <f>SUM(F68+F66)</f>
        <v>0</v>
      </c>
      <c r="K70" s="24"/>
    </row>
    <row r="71" spans="2:11" s="19" customFormat="1" ht="15.75" outlineLevel="1" x14ac:dyDescent="0.25">
      <c r="B71" s="35">
        <v>14</v>
      </c>
      <c r="C71" s="99" t="s">
        <v>30</v>
      </c>
      <c r="D71" s="100"/>
      <c r="E71" s="100"/>
      <c r="F71" s="101"/>
      <c r="K71" s="24"/>
    </row>
    <row r="72" spans="2:11" ht="29.25" customHeight="1" outlineLevel="1" x14ac:dyDescent="0.25">
      <c r="B72" s="102" t="s">
        <v>98</v>
      </c>
      <c r="C72" s="103"/>
      <c r="D72" s="103"/>
      <c r="E72" s="59">
        <v>2</v>
      </c>
      <c r="F72" s="92">
        <v>0</v>
      </c>
    </row>
    <row r="73" spans="2:11" outlineLevel="1" x14ac:dyDescent="0.25">
      <c r="B73" s="188" t="s">
        <v>99</v>
      </c>
      <c r="C73" s="189"/>
      <c r="D73" s="189"/>
      <c r="E73" s="97">
        <v>5</v>
      </c>
      <c r="F73" s="98">
        <f>IF(B74=Sheet3!B44, 0, IF('Self Evaluation Checklist'!B74=Sheet3!B45, 0, IF('Self Evaluation Checklist'!B74=Sheet3!B46, 1, IF('Self Evaluation Checklist'!B74=Sheet3!B47, 3, IF('Self Evaluation Checklist'!B74=Sheet3!B48, 5)))))</f>
        <v>0</v>
      </c>
    </row>
    <row r="74" spans="2:11" outlineLevel="1" x14ac:dyDescent="0.25">
      <c r="B74" s="171" t="s">
        <v>152</v>
      </c>
      <c r="C74" s="172"/>
      <c r="D74" s="172"/>
      <c r="E74" s="97"/>
      <c r="F74" s="98"/>
    </row>
    <row r="75" spans="2:11" s="21" customFormat="1" outlineLevel="1" x14ac:dyDescent="0.25">
      <c r="B75" s="104" t="s">
        <v>62</v>
      </c>
      <c r="C75" s="105"/>
      <c r="D75" s="105"/>
      <c r="E75" s="59">
        <f>SUM(E73+E72)</f>
        <v>7</v>
      </c>
      <c r="F75" s="60">
        <f>SUM(F73+F72)</f>
        <v>0</v>
      </c>
      <c r="K75" s="24"/>
    </row>
    <row r="76" spans="2:11" s="19" customFormat="1" ht="15.75" outlineLevel="1" x14ac:dyDescent="0.25">
      <c r="B76" s="35">
        <v>15</v>
      </c>
      <c r="C76" s="99" t="s">
        <v>208</v>
      </c>
      <c r="D76" s="100"/>
      <c r="E76" s="100"/>
      <c r="F76" s="101"/>
      <c r="K76" s="24"/>
    </row>
    <row r="77" spans="2:11" ht="15" customHeight="1" outlineLevel="1" x14ac:dyDescent="0.25">
      <c r="B77" s="120" t="s">
        <v>154</v>
      </c>
      <c r="C77" s="121"/>
      <c r="D77" s="121"/>
      <c r="E77" s="113">
        <v>0</v>
      </c>
      <c r="F77" s="114"/>
    </row>
    <row r="78" spans="2:11" outlineLevel="1" x14ac:dyDescent="0.25">
      <c r="B78" s="188" t="s">
        <v>104</v>
      </c>
      <c r="C78" s="189"/>
      <c r="D78" s="189"/>
      <c r="E78" s="59">
        <v>1</v>
      </c>
      <c r="F78" s="92">
        <v>0</v>
      </c>
    </row>
    <row r="79" spans="2:11" s="21" customFormat="1" ht="15.75" outlineLevel="1" thickBot="1" x14ac:dyDescent="0.3">
      <c r="B79" s="128" t="s">
        <v>62</v>
      </c>
      <c r="C79" s="129"/>
      <c r="D79" s="129"/>
      <c r="E79" s="61">
        <f>E78</f>
        <v>1</v>
      </c>
      <c r="F79" s="62">
        <f>F78</f>
        <v>0</v>
      </c>
      <c r="K79" s="24"/>
    </row>
    <row r="80" spans="2:11" s="20" customFormat="1" ht="18.75" x14ac:dyDescent="0.3">
      <c r="B80" s="175" t="s">
        <v>199</v>
      </c>
      <c r="C80" s="176"/>
      <c r="D80" s="176"/>
      <c r="E80" s="63">
        <f xml:space="preserve"> SUM(E83+E86+E87+E88)</f>
        <v>7</v>
      </c>
      <c r="F80" s="42">
        <f xml:space="preserve"> SUM(F83+F89)</f>
        <v>0</v>
      </c>
      <c r="K80" s="24"/>
    </row>
    <row r="81" spans="2:19" s="15" customFormat="1" ht="15.75" outlineLevel="1" x14ac:dyDescent="0.25">
      <c r="B81" s="35">
        <v>16</v>
      </c>
      <c r="C81" s="99" t="s">
        <v>106</v>
      </c>
      <c r="D81" s="100"/>
      <c r="E81" s="100"/>
      <c r="F81" s="101"/>
      <c r="G81" s="19"/>
      <c r="H81" s="19"/>
      <c r="I81" s="19"/>
      <c r="J81" s="19"/>
      <c r="K81" s="24"/>
      <c r="L81" s="19"/>
      <c r="M81" s="19"/>
      <c r="N81" s="19"/>
      <c r="O81" s="19"/>
      <c r="P81" s="19"/>
      <c r="Q81" s="19"/>
      <c r="R81" s="19"/>
      <c r="S81" s="19"/>
    </row>
    <row r="82" spans="2:19" ht="31.5" customHeight="1" outlineLevel="1" x14ac:dyDescent="0.25">
      <c r="B82" s="102" t="s">
        <v>105</v>
      </c>
      <c r="C82" s="103"/>
      <c r="D82" s="103"/>
      <c r="E82" s="59">
        <v>1</v>
      </c>
      <c r="F82" s="92">
        <v>0</v>
      </c>
    </row>
    <row r="83" spans="2:19" s="21" customFormat="1" outlineLevel="1" x14ac:dyDescent="0.25">
      <c r="B83" s="104" t="s">
        <v>62</v>
      </c>
      <c r="C83" s="105"/>
      <c r="D83" s="105"/>
      <c r="E83" s="59">
        <f>E82</f>
        <v>1</v>
      </c>
      <c r="F83" s="60">
        <f>F82</f>
        <v>0</v>
      </c>
      <c r="K83" s="24"/>
    </row>
    <row r="84" spans="2:19" s="19" customFormat="1" ht="15.75" outlineLevel="1" x14ac:dyDescent="0.25">
      <c r="B84" s="35">
        <v>17</v>
      </c>
      <c r="C84" s="99" t="s">
        <v>107</v>
      </c>
      <c r="D84" s="100"/>
      <c r="E84" s="100"/>
      <c r="F84" s="101"/>
      <c r="K84" s="24"/>
    </row>
    <row r="85" spans="2:19" ht="30.75" customHeight="1" outlineLevel="1" x14ac:dyDescent="0.25">
      <c r="B85" s="130" t="s">
        <v>108</v>
      </c>
      <c r="C85" s="131"/>
      <c r="D85" s="131"/>
      <c r="E85" s="136" t="s">
        <v>72</v>
      </c>
      <c r="F85" s="137"/>
    </row>
    <row r="86" spans="2:19" ht="120" customHeight="1" outlineLevel="1" x14ac:dyDescent="0.25">
      <c r="B86" s="126" t="s">
        <v>188</v>
      </c>
      <c r="C86" s="127"/>
      <c r="D86" s="127"/>
      <c r="E86" s="59">
        <v>3</v>
      </c>
      <c r="F86" s="92">
        <v>0</v>
      </c>
    </row>
    <row r="87" spans="2:19" ht="29.25" customHeight="1" outlineLevel="1" x14ac:dyDescent="0.25">
      <c r="B87" s="102" t="s">
        <v>110</v>
      </c>
      <c r="C87" s="103"/>
      <c r="D87" s="103"/>
      <c r="E87" s="59">
        <v>1</v>
      </c>
      <c r="F87" s="92">
        <v>0</v>
      </c>
    </row>
    <row r="88" spans="2:19" ht="29.25" customHeight="1" outlineLevel="1" x14ac:dyDescent="0.25">
      <c r="B88" s="102" t="s">
        <v>111</v>
      </c>
      <c r="C88" s="103"/>
      <c r="D88" s="103"/>
      <c r="E88" s="59">
        <f xml:space="preserve"> IF(E85="Yes", 0, 2)</f>
        <v>2</v>
      </c>
      <c r="F88" s="93">
        <v>0</v>
      </c>
    </row>
    <row r="89" spans="2:19" s="21" customFormat="1" ht="15.75" outlineLevel="1" thickBot="1" x14ac:dyDescent="0.3">
      <c r="B89" s="128" t="s">
        <v>62</v>
      </c>
      <c r="C89" s="129"/>
      <c r="D89" s="129"/>
      <c r="E89" s="61">
        <f>SUM(E88+E87+E86)</f>
        <v>6</v>
      </c>
      <c r="F89" s="62">
        <f>SUM(F88+F87+F86)</f>
        <v>0</v>
      </c>
      <c r="K89" s="24"/>
    </row>
    <row r="90" spans="2:19" s="16" customFormat="1" ht="18.75" x14ac:dyDescent="0.3">
      <c r="B90" s="134" t="s">
        <v>200</v>
      </c>
      <c r="C90" s="135"/>
      <c r="D90" s="135"/>
      <c r="E90" s="63">
        <f>SUM(E110+E114+E117+6)</f>
        <v>17</v>
      </c>
      <c r="F90" s="42">
        <f>SUM(F97+F102+F106+F110+F114+E121+F117)</f>
        <v>0</v>
      </c>
      <c r="G90" s="20"/>
      <c r="H90" s="20"/>
      <c r="I90" s="20"/>
      <c r="J90" s="20"/>
      <c r="K90" s="24"/>
      <c r="L90" s="20"/>
      <c r="M90" s="20"/>
      <c r="N90" s="20"/>
      <c r="O90" s="20"/>
      <c r="P90" s="20"/>
      <c r="Q90" s="20"/>
      <c r="R90" s="20"/>
      <c r="S90" s="20"/>
    </row>
    <row r="91" spans="2:19" s="15" customFormat="1" ht="15.75" outlineLevel="1" x14ac:dyDescent="0.25">
      <c r="B91" s="35">
        <v>18</v>
      </c>
      <c r="C91" s="99" t="s">
        <v>209</v>
      </c>
      <c r="D91" s="100"/>
      <c r="E91" s="100"/>
      <c r="F91" s="101"/>
      <c r="G91" s="19"/>
      <c r="H91" s="19"/>
      <c r="I91" s="19"/>
      <c r="J91" s="19"/>
      <c r="K91" s="24"/>
      <c r="L91" s="19"/>
      <c r="M91" s="19"/>
      <c r="N91" s="19"/>
      <c r="O91" s="19"/>
      <c r="P91" s="19"/>
      <c r="Q91" s="19"/>
      <c r="R91" s="19"/>
      <c r="S91" s="19"/>
    </row>
    <row r="92" spans="2:19" ht="28.5" customHeight="1" outlineLevel="1" x14ac:dyDescent="0.25">
      <c r="B92" s="130" t="s">
        <v>112</v>
      </c>
      <c r="C92" s="131"/>
      <c r="D92" s="131"/>
      <c r="E92" s="190" t="s">
        <v>155</v>
      </c>
      <c r="F92" s="191"/>
    </row>
    <row r="93" spans="2:19" outlineLevel="1" x14ac:dyDescent="0.25">
      <c r="B93" s="143" t="s">
        <v>115</v>
      </c>
      <c r="C93" s="144"/>
      <c r="D93" s="145"/>
      <c r="E93" s="83"/>
      <c r="F93" s="84"/>
    </row>
    <row r="94" spans="2:19" ht="30" customHeight="1" outlineLevel="1" x14ac:dyDescent="0.25">
      <c r="B94" s="102" t="s">
        <v>163</v>
      </c>
      <c r="C94" s="103"/>
      <c r="D94" s="103"/>
      <c r="E94" s="97">
        <f>IF(E92="Alternative 1",4,0)</f>
        <v>4</v>
      </c>
      <c r="F94" s="98">
        <f>IF(B95=Sheet4!A9, 2, IF('Self Evaluation Checklist'!B95=Sheet4!A10, 4, IF(B95=Sheet4!A8, 0, IF(B95=Sheet4!A7, 0))))</f>
        <v>0</v>
      </c>
      <c r="K94" s="64"/>
    </row>
    <row r="95" spans="2:19" outlineLevel="1" x14ac:dyDescent="0.25">
      <c r="B95" s="139" t="s">
        <v>166</v>
      </c>
      <c r="C95" s="140"/>
      <c r="D95" s="140"/>
      <c r="E95" s="97"/>
      <c r="F95" s="98"/>
      <c r="K95" s="64"/>
    </row>
    <row r="96" spans="2:19" ht="29.25" customHeight="1" outlineLevel="1" x14ac:dyDescent="0.25">
      <c r="B96" s="102" t="s">
        <v>114</v>
      </c>
      <c r="C96" s="103"/>
      <c r="D96" s="103"/>
      <c r="E96" s="59">
        <f>IF(E92="Alternative 1",2,0)</f>
        <v>2</v>
      </c>
      <c r="F96" s="94">
        <v>0</v>
      </c>
    </row>
    <row r="97" spans="2:19" outlineLevel="1" x14ac:dyDescent="0.25">
      <c r="B97" s="141" t="s">
        <v>62</v>
      </c>
      <c r="C97" s="142"/>
      <c r="D97" s="142"/>
      <c r="E97" s="59">
        <f>SUM(E96+E94)</f>
        <v>6</v>
      </c>
      <c r="F97" s="60">
        <f>SUM(F96+F94)</f>
        <v>0</v>
      </c>
    </row>
    <row r="98" spans="2:19" outlineLevel="1" x14ac:dyDescent="0.25">
      <c r="B98" s="143" t="s">
        <v>116</v>
      </c>
      <c r="C98" s="144"/>
      <c r="D98" s="145"/>
      <c r="E98" s="85"/>
      <c r="F98" s="86"/>
    </row>
    <row r="99" spans="2:19" outlineLevel="1" x14ac:dyDescent="0.25">
      <c r="B99" s="102" t="s">
        <v>164</v>
      </c>
      <c r="C99" s="103"/>
      <c r="D99" s="103"/>
      <c r="E99" s="97">
        <f>IF(E92="Alternative 2", 4,0)</f>
        <v>0</v>
      </c>
      <c r="F99" s="98">
        <f>IF(B100=Sheet4!A11, 0, IF('Self Evaluation Checklist'!B100=Sheet4!A12, 0, IF('Self Evaluation Checklist'!B100=Sheet4!A13, 2, IF('Self Evaluation Checklist'!B100=Sheet4!A14, 4))))</f>
        <v>0</v>
      </c>
    </row>
    <row r="100" spans="2:19" outlineLevel="1" x14ac:dyDescent="0.25">
      <c r="B100" s="192" t="s">
        <v>167</v>
      </c>
      <c r="C100" s="193"/>
      <c r="D100" s="193"/>
      <c r="E100" s="97"/>
      <c r="F100" s="98"/>
    </row>
    <row r="101" spans="2:19" outlineLevel="1" x14ac:dyDescent="0.25">
      <c r="B101" s="188" t="s">
        <v>117</v>
      </c>
      <c r="C101" s="189"/>
      <c r="D101" s="189"/>
      <c r="E101" s="59">
        <f>IF(E92="Alternative 2", 2,0)</f>
        <v>0</v>
      </c>
      <c r="F101" s="92">
        <v>0</v>
      </c>
      <c r="J101" s="87"/>
    </row>
    <row r="102" spans="2:19" outlineLevel="1" x14ac:dyDescent="0.25">
      <c r="B102" s="104" t="s">
        <v>62</v>
      </c>
      <c r="C102" s="105"/>
      <c r="D102" s="105"/>
      <c r="E102" s="59">
        <f>SUM(E101+E100+E99)</f>
        <v>0</v>
      </c>
      <c r="F102" s="60">
        <f>SUM(F101+F99)</f>
        <v>0</v>
      </c>
    </row>
    <row r="103" spans="2:19" outlineLevel="1" x14ac:dyDescent="0.25">
      <c r="B103" s="194" t="s">
        <v>118</v>
      </c>
      <c r="C103" s="195"/>
      <c r="D103" s="195"/>
      <c r="E103" s="85"/>
      <c r="F103" s="86"/>
    </row>
    <row r="104" spans="2:19" ht="30" customHeight="1" outlineLevel="2" x14ac:dyDescent="0.25">
      <c r="B104" s="126" t="s">
        <v>168</v>
      </c>
      <c r="C104" s="127"/>
      <c r="D104" s="127"/>
      <c r="E104" s="97">
        <f>IF(E92="Alternative 3", 6,0)</f>
        <v>0</v>
      </c>
      <c r="F104" s="138">
        <f>IF(B105=Sheet4!A15,0,IF('Self Evaluation Checklist'!B105=Sheet4!A16,0,IF('Self Evaluation Checklist'!B105=Sheet4!A17,2,IF('Self Evaluation Checklist'!B105=Sheet4!A18,2,IF('Self Evaluation Checklist'!B105=Sheet4!A19,4)))))</f>
        <v>0</v>
      </c>
    </row>
    <row r="105" spans="2:19" outlineLevel="2" x14ac:dyDescent="0.25">
      <c r="B105" s="146" t="s">
        <v>166</v>
      </c>
      <c r="C105" s="147"/>
      <c r="D105" s="147"/>
      <c r="E105" s="97"/>
      <c r="F105" s="138"/>
    </row>
    <row r="106" spans="2:19" outlineLevel="2" x14ac:dyDescent="0.25">
      <c r="B106" s="141" t="s">
        <v>62</v>
      </c>
      <c r="C106" s="142"/>
      <c r="D106" s="142"/>
      <c r="E106" s="59">
        <f>E104</f>
        <v>0</v>
      </c>
      <c r="F106" s="60">
        <f>F104</f>
        <v>0</v>
      </c>
    </row>
    <row r="107" spans="2:19" s="15" customFormat="1" ht="15.75" outlineLevel="2" x14ac:dyDescent="0.25">
      <c r="B107" s="88">
        <v>19</v>
      </c>
      <c r="C107" s="99" t="s">
        <v>210</v>
      </c>
      <c r="D107" s="100"/>
      <c r="E107" s="100"/>
      <c r="F107" s="101"/>
      <c r="G107" s="19"/>
      <c r="H107" s="19"/>
      <c r="I107" s="19"/>
      <c r="J107" s="19"/>
      <c r="K107" s="24"/>
      <c r="L107" s="19"/>
      <c r="M107" s="19"/>
      <c r="N107" s="19"/>
      <c r="O107" s="19"/>
      <c r="P107" s="19"/>
      <c r="Q107" s="19"/>
      <c r="R107" s="19"/>
      <c r="S107" s="19"/>
    </row>
    <row r="108" spans="2:19" s="15" customFormat="1" ht="30" customHeight="1" outlineLevel="2" x14ac:dyDescent="0.25">
      <c r="B108" s="102" t="s">
        <v>165</v>
      </c>
      <c r="C108" s="103"/>
      <c r="D108" s="103"/>
      <c r="E108" s="97">
        <v>5</v>
      </c>
      <c r="F108" s="98">
        <f>IF(B109=Sheet4!A20,0,IF('Self Evaluation Checklist'!B109=Sheet4!A21,0,IF('Self Evaluation Checklist'!B109=Sheet4!A22,1,IF('Self Evaluation Checklist'!B109=Sheet4!A23,3,IF('Self Evaluation Checklist'!B109=Sheet4!A24,5)))))</f>
        <v>0</v>
      </c>
      <c r="G108" s="19"/>
      <c r="H108" s="19"/>
      <c r="I108" s="19"/>
      <c r="J108" s="19"/>
      <c r="K108" s="24"/>
      <c r="L108" s="19"/>
      <c r="M108" s="19"/>
      <c r="N108" s="19"/>
      <c r="O108" s="19"/>
      <c r="P108" s="19"/>
      <c r="Q108" s="19"/>
      <c r="R108" s="19"/>
      <c r="S108" s="19"/>
    </row>
    <row r="109" spans="2:19" outlineLevel="2" x14ac:dyDescent="0.25">
      <c r="B109" s="192" t="s">
        <v>166</v>
      </c>
      <c r="C109" s="193"/>
      <c r="D109" s="193"/>
      <c r="E109" s="97"/>
      <c r="F109" s="98"/>
    </row>
    <row r="110" spans="2:19" outlineLevel="2" x14ac:dyDescent="0.25">
      <c r="B110" s="104" t="s">
        <v>62</v>
      </c>
      <c r="C110" s="105"/>
      <c r="D110" s="105"/>
      <c r="E110" s="59">
        <f>E108</f>
        <v>5</v>
      </c>
      <c r="F110" s="60">
        <f>F108</f>
        <v>0</v>
      </c>
    </row>
    <row r="111" spans="2:19" s="15" customFormat="1" ht="15.75" outlineLevel="2" x14ac:dyDescent="0.25">
      <c r="B111" s="35">
        <v>20</v>
      </c>
      <c r="C111" s="99" t="s">
        <v>38</v>
      </c>
      <c r="D111" s="100"/>
      <c r="E111" s="100"/>
      <c r="F111" s="101"/>
      <c r="G111" s="19"/>
      <c r="H111" s="19"/>
      <c r="I111" s="19"/>
      <c r="J111" s="19"/>
      <c r="K111" s="24"/>
      <c r="L111" s="19"/>
      <c r="M111" s="19"/>
      <c r="N111" s="19"/>
      <c r="O111" s="19"/>
      <c r="P111" s="19"/>
      <c r="Q111" s="19"/>
      <c r="R111" s="19"/>
      <c r="S111" s="19"/>
    </row>
    <row r="112" spans="2:19" ht="29.25" customHeight="1" outlineLevel="2" x14ac:dyDescent="0.25">
      <c r="B112" s="102" t="s">
        <v>119</v>
      </c>
      <c r="C112" s="103"/>
      <c r="D112" s="103"/>
      <c r="E112" s="59">
        <v>2</v>
      </c>
      <c r="F112" s="92">
        <v>0</v>
      </c>
    </row>
    <row r="113" spans="2:19" ht="29.25" customHeight="1" outlineLevel="2" x14ac:dyDescent="0.25">
      <c r="B113" s="102" t="s">
        <v>120</v>
      </c>
      <c r="C113" s="103"/>
      <c r="D113" s="103"/>
      <c r="E113" s="59">
        <v>2</v>
      </c>
      <c r="F113" s="92">
        <v>0</v>
      </c>
    </row>
    <row r="114" spans="2:19" outlineLevel="2" x14ac:dyDescent="0.25">
      <c r="B114" s="104" t="s">
        <v>62</v>
      </c>
      <c r="C114" s="105"/>
      <c r="D114" s="105"/>
      <c r="E114" s="59">
        <f>SUM(E113+E112)</f>
        <v>4</v>
      </c>
      <c r="F114" s="60">
        <f>SUM(F113+F112)</f>
        <v>0</v>
      </c>
    </row>
    <row r="115" spans="2:19" s="15" customFormat="1" ht="15.75" outlineLevel="2" x14ac:dyDescent="0.25">
      <c r="B115" s="35">
        <v>21</v>
      </c>
      <c r="C115" s="99" t="s">
        <v>39</v>
      </c>
      <c r="D115" s="100"/>
      <c r="E115" s="100"/>
      <c r="F115" s="101"/>
      <c r="G115" s="19"/>
      <c r="H115" s="19"/>
      <c r="I115" s="19"/>
      <c r="J115" s="19"/>
      <c r="K115" s="24"/>
      <c r="L115" s="19"/>
      <c r="M115" s="19"/>
      <c r="N115" s="19"/>
      <c r="O115" s="19"/>
      <c r="P115" s="19"/>
      <c r="Q115" s="19"/>
      <c r="R115" s="19"/>
      <c r="S115" s="19"/>
    </row>
    <row r="116" spans="2:19" ht="28.5" customHeight="1" outlineLevel="2" x14ac:dyDescent="0.25">
      <c r="B116" s="126" t="s">
        <v>159</v>
      </c>
      <c r="C116" s="127"/>
      <c r="D116" s="127"/>
      <c r="E116" s="59">
        <v>2</v>
      </c>
      <c r="F116" s="92">
        <v>0</v>
      </c>
    </row>
    <row r="117" spans="2:19" outlineLevel="2" x14ac:dyDescent="0.25">
      <c r="B117" s="104" t="s">
        <v>62</v>
      </c>
      <c r="C117" s="105"/>
      <c r="D117" s="105"/>
      <c r="E117" s="59">
        <f>E116</f>
        <v>2</v>
      </c>
      <c r="F117" s="60">
        <f>F116</f>
        <v>0</v>
      </c>
    </row>
    <row r="118" spans="2:19" s="15" customFormat="1" ht="15.75" outlineLevel="2" x14ac:dyDescent="0.25">
      <c r="B118" s="35">
        <v>22</v>
      </c>
      <c r="C118" s="99" t="s">
        <v>211</v>
      </c>
      <c r="D118" s="100"/>
      <c r="E118" s="100"/>
      <c r="F118" s="101"/>
      <c r="G118" s="19"/>
      <c r="H118" s="19"/>
      <c r="I118" s="19"/>
      <c r="J118" s="19"/>
      <c r="K118" s="24"/>
      <c r="L118" s="19"/>
      <c r="M118" s="19"/>
      <c r="N118" s="19"/>
      <c r="O118" s="19"/>
      <c r="P118" s="19"/>
      <c r="Q118" s="19"/>
      <c r="R118" s="19"/>
      <c r="S118" s="19"/>
    </row>
    <row r="119" spans="2:19" outlineLevel="2" x14ac:dyDescent="0.25">
      <c r="B119" s="120" t="s">
        <v>121</v>
      </c>
      <c r="C119" s="121"/>
      <c r="D119" s="121"/>
      <c r="E119" s="113">
        <v>0</v>
      </c>
      <c r="F119" s="114"/>
    </row>
    <row r="120" spans="2:19" ht="15" customHeight="1" outlineLevel="2" x14ac:dyDescent="0.25">
      <c r="B120" s="120" t="s">
        <v>122</v>
      </c>
      <c r="C120" s="121"/>
      <c r="D120" s="121"/>
      <c r="E120" s="113">
        <v>0</v>
      </c>
      <c r="F120" s="114"/>
    </row>
    <row r="121" spans="2:19" ht="15.75" outlineLevel="2" thickBot="1" x14ac:dyDescent="0.3">
      <c r="B121" s="128" t="s">
        <v>62</v>
      </c>
      <c r="C121" s="129"/>
      <c r="D121" s="129"/>
      <c r="E121" s="132">
        <f>E120</f>
        <v>0</v>
      </c>
      <c r="F121" s="133"/>
    </row>
    <row r="122" spans="2:19" s="20" customFormat="1" ht="18.75" x14ac:dyDescent="0.3">
      <c r="B122" s="134" t="s">
        <v>201</v>
      </c>
      <c r="C122" s="135"/>
      <c r="D122" s="135"/>
      <c r="E122" s="63">
        <f>SUM(E128+E131+E141+E153+E144)</f>
        <v>16</v>
      </c>
      <c r="F122" s="42">
        <f>SUM(F128+F131+F141+F144+E147+E150+F153)</f>
        <v>0</v>
      </c>
      <c r="K122" s="24"/>
    </row>
    <row r="123" spans="2:19" s="19" customFormat="1" ht="15.75" outlineLevel="1" x14ac:dyDescent="0.25">
      <c r="B123" s="35">
        <v>23</v>
      </c>
      <c r="C123" s="99" t="s">
        <v>123</v>
      </c>
      <c r="D123" s="100"/>
      <c r="E123" s="100"/>
      <c r="F123" s="101"/>
      <c r="K123" s="24"/>
    </row>
    <row r="124" spans="2:19" ht="30" customHeight="1" outlineLevel="1" x14ac:dyDescent="0.25">
      <c r="B124" s="130" t="s">
        <v>124</v>
      </c>
      <c r="C124" s="131"/>
      <c r="D124" s="131"/>
      <c r="E124" s="136" t="s">
        <v>71</v>
      </c>
      <c r="F124" s="137"/>
    </row>
    <row r="125" spans="2:19" ht="29.25" customHeight="1" outlineLevel="1" x14ac:dyDescent="0.25">
      <c r="B125" s="120" t="s">
        <v>126</v>
      </c>
      <c r="C125" s="121"/>
      <c r="D125" s="121"/>
      <c r="E125" s="113">
        <v>0</v>
      </c>
      <c r="F125" s="114"/>
    </row>
    <row r="126" spans="2:19" ht="29.25" customHeight="1" outlineLevel="1" x14ac:dyDescent="0.25">
      <c r="B126" s="120" t="s">
        <v>127</v>
      </c>
      <c r="C126" s="121"/>
      <c r="D126" s="121"/>
      <c r="E126" s="196">
        <v>0</v>
      </c>
      <c r="F126" s="197"/>
    </row>
    <row r="127" spans="2:19" outlineLevel="1" x14ac:dyDescent="0.25">
      <c r="B127" s="102" t="s">
        <v>128</v>
      </c>
      <c r="C127" s="103"/>
      <c r="D127" s="103"/>
      <c r="E127" s="59">
        <f>IF(E124="Yes", 1, 0)</f>
        <v>1</v>
      </c>
      <c r="F127" s="93">
        <v>0</v>
      </c>
    </row>
    <row r="128" spans="2:19" s="21" customFormat="1" outlineLevel="1" x14ac:dyDescent="0.25">
      <c r="B128" s="104" t="s">
        <v>62</v>
      </c>
      <c r="C128" s="105"/>
      <c r="D128" s="105"/>
      <c r="E128" s="59">
        <f>E127</f>
        <v>1</v>
      </c>
      <c r="F128" s="60">
        <f>F127</f>
        <v>0</v>
      </c>
      <c r="K128" s="24"/>
    </row>
    <row r="129" spans="2:11" s="19" customFormat="1" ht="15.75" outlineLevel="1" x14ac:dyDescent="0.25">
      <c r="B129" s="35">
        <v>24</v>
      </c>
      <c r="C129" s="99" t="s">
        <v>44</v>
      </c>
      <c r="D129" s="100"/>
      <c r="E129" s="100"/>
      <c r="F129" s="101"/>
      <c r="K129" s="24"/>
    </row>
    <row r="130" spans="2:11" ht="29.25" customHeight="1" outlineLevel="1" x14ac:dyDescent="0.25">
      <c r="B130" s="102" t="s">
        <v>129</v>
      </c>
      <c r="C130" s="103"/>
      <c r="D130" s="103"/>
      <c r="E130" s="59">
        <v>2</v>
      </c>
      <c r="F130" s="92">
        <v>0</v>
      </c>
    </row>
    <row r="131" spans="2:11" s="21" customFormat="1" outlineLevel="1" x14ac:dyDescent="0.25">
      <c r="B131" s="104" t="s">
        <v>62</v>
      </c>
      <c r="C131" s="105"/>
      <c r="D131" s="105"/>
      <c r="E131" s="59">
        <f>E130</f>
        <v>2</v>
      </c>
      <c r="F131" s="60">
        <f>F130</f>
        <v>0</v>
      </c>
      <c r="K131" s="24"/>
    </row>
    <row r="132" spans="2:11" s="19" customFormat="1" ht="15.75" outlineLevel="1" x14ac:dyDescent="0.25">
      <c r="B132" s="35">
        <v>25</v>
      </c>
      <c r="C132" s="99" t="s">
        <v>45</v>
      </c>
      <c r="D132" s="100"/>
      <c r="E132" s="100"/>
      <c r="F132" s="101"/>
      <c r="K132" s="24"/>
    </row>
    <row r="133" spans="2:11" ht="29.25" customHeight="1" outlineLevel="1" x14ac:dyDescent="0.25">
      <c r="B133" s="102" t="s">
        <v>189</v>
      </c>
      <c r="C133" s="103"/>
      <c r="D133" s="103"/>
      <c r="E133" s="59">
        <v>1</v>
      </c>
      <c r="F133" s="92">
        <v>0</v>
      </c>
    </row>
    <row r="134" spans="2:11" ht="29.25" customHeight="1" outlineLevel="1" x14ac:dyDescent="0.25">
      <c r="B134" s="102" t="s">
        <v>130</v>
      </c>
      <c r="C134" s="103"/>
      <c r="D134" s="103"/>
      <c r="E134" s="97">
        <v>5</v>
      </c>
      <c r="F134" s="98">
        <f>IF(B135=Sheet3!B56, 0, IF('Self Evaluation Checklist'!B135=Sheet3!B57, 0, IF('Self Evaluation Checklist'!B135=Sheet3!B58, 1, IF('Self Evaluation Checklist'!B135=Sheet3!B59, 3, IF('Self Evaluation Checklist'!B135=Sheet3!B60, 5)))))</f>
        <v>0</v>
      </c>
    </row>
    <row r="135" spans="2:11" outlineLevel="1" x14ac:dyDescent="0.25">
      <c r="B135" s="160" t="s">
        <v>153</v>
      </c>
      <c r="C135" s="136"/>
      <c r="D135" s="136"/>
      <c r="E135" s="97"/>
      <c r="F135" s="98"/>
    </row>
    <row r="136" spans="2:11" ht="29.25" customHeight="1" outlineLevel="1" x14ac:dyDescent="0.25">
      <c r="B136" s="102" t="s">
        <v>135</v>
      </c>
      <c r="C136" s="103"/>
      <c r="D136" s="103"/>
      <c r="E136" s="124"/>
      <c r="F136" s="125"/>
    </row>
    <row r="137" spans="2:11" outlineLevel="1" x14ac:dyDescent="0.25">
      <c r="B137" s="161" t="s">
        <v>136</v>
      </c>
      <c r="C137" s="162"/>
      <c r="D137" s="95" t="s">
        <v>72</v>
      </c>
      <c r="E137" s="59">
        <v>1</v>
      </c>
      <c r="F137" s="60">
        <f>IF(D137="Yes", 1,0)</f>
        <v>0</v>
      </c>
    </row>
    <row r="138" spans="2:11" outlineLevel="1" x14ac:dyDescent="0.25">
      <c r="B138" s="161" t="s">
        <v>137</v>
      </c>
      <c r="C138" s="162"/>
      <c r="D138" s="95" t="s">
        <v>72</v>
      </c>
      <c r="E138" s="59">
        <v>1</v>
      </c>
      <c r="F138" s="60">
        <f t="shared" ref="F138:F140" si="0">IF(D138="Yes", 1,0)</f>
        <v>0</v>
      </c>
    </row>
    <row r="139" spans="2:11" outlineLevel="1" x14ac:dyDescent="0.25">
      <c r="B139" s="161" t="s">
        <v>138</v>
      </c>
      <c r="C139" s="162"/>
      <c r="D139" s="95" t="s">
        <v>72</v>
      </c>
      <c r="E139" s="59">
        <v>1</v>
      </c>
      <c r="F139" s="60">
        <f t="shared" si="0"/>
        <v>0</v>
      </c>
    </row>
    <row r="140" spans="2:11" outlineLevel="1" x14ac:dyDescent="0.25">
      <c r="B140" s="161" t="s">
        <v>139</v>
      </c>
      <c r="C140" s="162"/>
      <c r="D140" s="95" t="s">
        <v>72</v>
      </c>
      <c r="E140" s="59">
        <v>1</v>
      </c>
      <c r="F140" s="60">
        <f t="shared" si="0"/>
        <v>0</v>
      </c>
    </row>
    <row r="141" spans="2:11" s="21" customFormat="1" outlineLevel="1" x14ac:dyDescent="0.25">
      <c r="B141" s="104" t="s">
        <v>62</v>
      </c>
      <c r="C141" s="105"/>
      <c r="D141" s="105"/>
      <c r="E141" s="59">
        <f>SUM(E133+E134+E137+E139+E138+E140)</f>
        <v>10</v>
      </c>
      <c r="F141" s="60">
        <f>SUM(F140+F139+F138+F137+F134+F133)</f>
        <v>0</v>
      </c>
      <c r="K141" s="24"/>
    </row>
    <row r="142" spans="2:11" s="19" customFormat="1" ht="15.75" outlineLevel="1" x14ac:dyDescent="0.25">
      <c r="B142" s="35">
        <v>26</v>
      </c>
      <c r="C142" s="99" t="s">
        <v>46</v>
      </c>
      <c r="D142" s="100"/>
      <c r="E142" s="100"/>
      <c r="F142" s="101"/>
      <c r="K142" s="24"/>
    </row>
    <row r="143" spans="2:11" ht="15" customHeight="1" outlineLevel="1" x14ac:dyDescent="0.25">
      <c r="B143" s="102" t="s">
        <v>140</v>
      </c>
      <c r="C143" s="103"/>
      <c r="D143" s="103"/>
      <c r="E143" s="59">
        <v>2</v>
      </c>
      <c r="F143" s="92">
        <v>0</v>
      </c>
    </row>
    <row r="144" spans="2:11" s="21" customFormat="1" outlineLevel="1" x14ac:dyDescent="0.25">
      <c r="B144" s="104" t="s">
        <v>62</v>
      </c>
      <c r="C144" s="105"/>
      <c r="D144" s="105"/>
      <c r="E144" s="59">
        <f>E143</f>
        <v>2</v>
      </c>
      <c r="F144" s="60">
        <f>F143</f>
        <v>0</v>
      </c>
      <c r="K144" s="24"/>
    </row>
    <row r="145" spans="2:19" s="19" customFormat="1" ht="15.75" outlineLevel="1" x14ac:dyDescent="0.25">
      <c r="B145" s="35">
        <v>27</v>
      </c>
      <c r="C145" s="99" t="s">
        <v>47</v>
      </c>
      <c r="D145" s="100"/>
      <c r="E145" s="100"/>
      <c r="F145" s="101"/>
      <c r="K145" s="24"/>
    </row>
    <row r="146" spans="2:19" ht="15" customHeight="1" outlineLevel="1" x14ac:dyDescent="0.25">
      <c r="B146" s="120" t="s">
        <v>141</v>
      </c>
      <c r="C146" s="121"/>
      <c r="D146" s="121"/>
      <c r="E146" s="113">
        <v>0</v>
      </c>
      <c r="F146" s="114"/>
    </row>
    <row r="147" spans="2:19" s="21" customFormat="1" outlineLevel="1" x14ac:dyDescent="0.25">
      <c r="B147" s="104" t="s">
        <v>62</v>
      </c>
      <c r="C147" s="105"/>
      <c r="D147" s="105"/>
      <c r="E147" s="97">
        <v>0</v>
      </c>
      <c r="F147" s="98"/>
      <c r="K147" s="24"/>
    </row>
    <row r="148" spans="2:19" s="19" customFormat="1" ht="15.75" outlineLevel="1" x14ac:dyDescent="0.25">
      <c r="B148" s="35">
        <v>28</v>
      </c>
      <c r="C148" s="99" t="s">
        <v>48</v>
      </c>
      <c r="D148" s="100"/>
      <c r="E148" s="100"/>
      <c r="F148" s="101"/>
      <c r="K148" s="24"/>
    </row>
    <row r="149" spans="2:19" ht="29.25" customHeight="1" outlineLevel="1" x14ac:dyDescent="0.25">
      <c r="B149" s="120" t="s">
        <v>142</v>
      </c>
      <c r="C149" s="121"/>
      <c r="D149" s="121"/>
      <c r="E149" s="115">
        <v>0</v>
      </c>
      <c r="F149" s="116"/>
    </row>
    <row r="150" spans="2:19" s="21" customFormat="1" outlineLevel="1" x14ac:dyDescent="0.25">
      <c r="B150" s="104" t="s">
        <v>62</v>
      </c>
      <c r="C150" s="105"/>
      <c r="D150" s="105"/>
      <c r="E150" s="97">
        <v>0</v>
      </c>
      <c r="F150" s="98"/>
      <c r="K150" s="24"/>
    </row>
    <row r="151" spans="2:19" s="19" customFormat="1" ht="15.75" outlineLevel="1" x14ac:dyDescent="0.25">
      <c r="B151" s="35">
        <v>29</v>
      </c>
      <c r="C151" s="99" t="s">
        <v>212</v>
      </c>
      <c r="D151" s="100"/>
      <c r="E151" s="100"/>
      <c r="F151" s="101"/>
      <c r="K151" s="24"/>
    </row>
    <row r="152" spans="2:19" ht="29.25" customHeight="1" outlineLevel="1" x14ac:dyDescent="0.25">
      <c r="B152" s="102" t="s">
        <v>143</v>
      </c>
      <c r="C152" s="103"/>
      <c r="D152" s="103"/>
      <c r="E152" s="59">
        <v>1</v>
      </c>
      <c r="F152" s="92">
        <v>0</v>
      </c>
    </row>
    <row r="153" spans="2:19" s="21" customFormat="1" ht="15.75" outlineLevel="1" thickBot="1" x14ac:dyDescent="0.3">
      <c r="B153" s="122" t="s">
        <v>62</v>
      </c>
      <c r="C153" s="123"/>
      <c r="D153" s="123"/>
      <c r="E153" s="46">
        <f>E152</f>
        <v>1</v>
      </c>
      <c r="F153" s="47">
        <f>F152</f>
        <v>0</v>
      </c>
      <c r="K153" s="24"/>
    </row>
    <row r="154" spans="2:19" s="20" customFormat="1" ht="19.5" thickBot="1" x14ac:dyDescent="0.35">
      <c r="B154" s="48"/>
      <c r="C154" s="119"/>
      <c r="D154" s="119"/>
      <c r="E154" s="49">
        <f>SUM(E7+E33+E60+E80+E90+E122)</f>
        <v>100</v>
      </c>
      <c r="F154" s="50">
        <f>SUM(F7+F33+F60+F80+F90+F122)</f>
        <v>0</v>
      </c>
      <c r="K154" s="25"/>
    </row>
    <row r="155" spans="2:19" s="15" customFormat="1" ht="16.5" thickBot="1" x14ac:dyDescent="0.3">
      <c r="B155" s="36">
        <v>30</v>
      </c>
      <c r="C155" s="109" t="s">
        <v>202</v>
      </c>
      <c r="D155" s="110"/>
      <c r="E155" s="37">
        <v>4</v>
      </c>
      <c r="F155" s="92">
        <v>0</v>
      </c>
      <c r="G155" s="19"/>
      <c r="H155" s="19"/>
      <c r="I155" s="19"/>
      <c r="J155" s="19"/>
      <c r="K155" s="24"/>
      <c r="L155" s="19"/>
      <c r="M155" s="19"/>
      <c r="N155" s="19"/>
      <c r="O155" s="19"/>
      <c r="P155" s="19"/>
      <c r="Q155" s="19"/>
      <c r="R155" s="19"/>
      <c r="S155" s="19"/>
    </row>
    <row r="156" spans="2:19" s="15" customFormat="1" ht="16.5" thickBot="1" x14ac:dyDescent="0.3">
      <c r="B156" s="111" t="s">
        <v>144</v>
      </c>
      <c r="C156" s="112"/>
      <c r="D156" s="112"/>
      <c r="E156" s="38"/>
      <c r="F156" s="39">
        <f>SUM(F155+F154)</f>
        <v>0</v>
      </c>
      <c r="G156" s="19"/>
      <c r="H156" s="19"/>
      <c r="I156" s="19"/>
      <c r="J156" s="19"/>
      <c r="K156" s="24"/>
      <c r="L156" s="19"/>
      <c r="M156" s="19"/>
      <c r="N156" s="19"/>
      <c r="O156" s="19"/>
      <c r="P156" s="19"/>
      <c r="Q156" s="19"/>
      <c r="R156" s="19"/>
      <c r="S156" s="19"/>
    </row>
    <row r="157" spans="2:19" s="16" customFormat="1" ht="19.5" thickBot="1" x14ac:dyDescent="0.35">
      <c r="B157" s="106" t="s">
        <v>145</v>
      </c>
      <c r="C157" s="107"/>
      <c r="D157" s="108"/>
      <c r="E157" s="117">
        <f>(F156/E154)*100</f>
        <v>0</v>
      </c>
      <c r="F157" s="118"/>
      <c r="G157" s="21"/>
      <c r="H157" s="21"/>
      <c r="I157" s="21"/>
      <c r="J157" s="21"/>
      <c r="K157" s="21"/>
      <c r="L157" s="20"/>
      <c r="M157" s="20"/>
      <c r="N157" s="20"/>
      <c r="O157" s="20"/>
      <c r="P157" s="20"/>
      <c r="Q157" s="20"/>
      <c r="R157" s="20"/>
      <c r="S157" s="20"/>
    </row>
    <row r="158" spans="2:19" x14ac:dyDescent="0.25">
      <c r="B158" s="89"/>
      <c r="C158" s="90"/>
      <c r="D158" s="91"/>
      <c r="E158" s="89"/>
      <c r="F158" s="89"/>
    </row>
    <row r="162" spans="3:3" x14ac:dyDescent="0.25">
      <c r="C162" s="21"/>
    </row>
  </sheetData>
  <sheetProtection password="EBE6" sheet="1" objects="1" scenarios="1" formatCells="0"/>
  <dataConsolidate function="varp"/>
  <mergeCells count="205">
    <mergeCell ref="C107:F107"/>
    <mergeCell ref="B139:C139"/>
    <mergeCell ref="B140:C140"/>
    <mergeCell ref="B141:D141"/>
    <mergeCell ref="B100:D100"/>
    <mergeCell ref="B101:D101"/>
    <mergeCell ref="B102:D102"/>
    <mergeCell ref="B103:D103"/>
    <mergeCell ref="B104:D104"/>
    <mergeCell ref="C115:F115"/>
    <mergeCell ref="C111:F111"/>
    <mergeCell ref="B110:D110"/>
    <mergeCell ref="B112:D112"/>
    <mergeCell ref="B113:D113"/>
    <mergeCell ref="B114:D114"/>
    <mergeCell ref="E108:E109"/>
    <mergeCell ref="F108:F109"/>
    <mergeCell ref="B106:D106"/>
    <mergeCell ref="B108:D108"/>
    <mergeCell ref="B109:D109"/>
    <mergeCell ref="C118:F118"/>
    <mergeCell ref="E119:F119"/>
    <mergeCell ref="E120:F120"/>
    <mergeCell ref="E126:F126"/>
    <mergeCell ref="B54:D54"/>
    <mergeCell ref="B56:D56"/>
    <mergeCell ref="B57:D57"/>
    <mergeCell ref="B58:D58"/>
    <mergeCell ref="B59:D59"/>
    <mergeCell ref="B62:D62"/>
    <mergeCell ref="B68:D68"/>
    <mergeCell ref="B69:D69"/>
    <mergeCell ref="B44:D44"/>
    <mergeCell ref="B45:D45"/>
    <mergeCell ref="B47:D47"/>
    <mergeCell ref="B48:D48"/>
    <mergeCell ref="B60:D60"/>
    <mergeCell ref="C55:F55"/>
    <mergeCell ref="E56:F56"/>
    <mergeCell ref="E68:E69"/>
    <mergeCell ref="B88:D88"/>
    <mergeCell ref="B89:D89"/>
    <mergeCell ref="B92:D92"/>
    <mergeCell ref="C81:F81"/>
    <mergeCell ref="E92:F92"/>
    <mergeCell ref="C84:F84"/>
    <mergeCell ref="E85:F85"/>
    <mergeCell ref="B90:D90"/>
    <mergeCell ref="C91:F91"/>
    <mergeCell ref="B4:D4"/>
    <mergeCell ref="E4:F4"/>
    <mergeCell ref="B5:F5"/>
    <mergeCell ref="B133:D133"/>
    <mergeCell ref="B134:D134"/>
    <mergeCell ref="B135:D135"/>
    <mergeCell ref="B136:D136"/>
    <mergeCell ref="B137:C137"/>
    <mergeCell ref="B138:C138"/>
    <mergeCell ref="B93:D93"/>
    <mergeCell ref="B72:D72"/>
    <mergeCell ref="B73:D73"/>
    <mergeCell ref="B74:D74"/>
    <mergeCell ref="B75:D75"/>
    <mergeCell ref="B77:D77"/>
    <mergeCell ref="B78:D78"/>
    <mergeCell ref="C71:F71"/>
    <mergeCell ref="E73:E74"/>
    <mergeCell ref="B79:D79"/>
    <mergeCell ref="B82:D82"/>
    <mergeCell ref="B83:D83"/>
    <mergeCell ref="B85:D85"/>
    <mergeCell ref="B86:D86"/>
    <mergeCell ref="B87:D87"/>
    <mergeCell ref="B80:D80"/>
    <mergeCell ref="C76:F76"/>
    <mergeCell ref="E77:F77"/>
    <mergeCell ref="F73:F74"/>
    <mergeCell ref="C65:F65"/>
    <mergeCell ref="E66:E67"/>
    <mergeCell ref="F66:F67"/>
    <mergeCell ref="C61:F61"/>
    <mergeCell ref="B63:D63"/>
    <mergeCell ref="B64:D64"/>
    <mergeCell ref="B66:D66"/>
    <mergeCell ref="B67:D67"/>
    <mergeCell ref="B70:D70"/>
    <mergeCell ref="F68:F69"/>
    <mergeCell ref="B18:D18"/>
    <mergeCell ref="B19:D19"/>
    <mergeCell ref="B20:D20"/>
    <mergeCell ref="B21:D21"/>
    <mergeCell ref="B22:D22"/>
    <mergeCell ref="B23:D23"/>
    <mergeCell ref="B37:D37"/>
    <mergeCell ref="B33:D33"/>
    <mergeCell ref="C28:F28"/>
    <mergeCell ref="E29:F29"/>
    <mergeCell ref="B27:D27"/>
    <mergeCell ref="B29:D29"/>
    <mergeCell ref="B30:D30"/>
    <mergeCell ref="B31:D31"/>
    <mergeCell ref="C34:F34"/>
    <mergeCell ref="E36:E37"/>
    <mergeCell ref="F36:F37"/>
    <mergeCell ref="B35:D35"/>
    <mergeCell ref="B36:D36"/>
    <mergeCell ref="C39:F39"/>
    <mergeCell ref="E40:E41"/>
    <mergeCell ref="F40:F41"/>
    <mergeCell ref="C51:F51"/>
    <mergeCell ref="C46:F46"/>
    <mergeCell ref="E52:E53"/>
    <mergeCell ref="F52:F53"/>
    <mergeCell ref="B25:D25"/>
    <mergeCell ref="B26:D26"/>
    <mergeCell ref="B32:D32"/>
    <mergeCell ref="B42:D42"/>
    <mergeCell ref="B38:D38"/>
    <mergeCell ref="B40:D40"/>
    <mergeCell ref="B41:D41"/>
    <mergeCell ref="C43:F43"/>
    <mergeCell ref="B49:D49"/>
    <mergeCell ref="B50:D50"/>
    <mergeCell ref="B52:D52"/>
    <mergeCell ref="B53:D53"/>
    <mergeCell ref="B2:F2"/>
    <mergeCell ref="B3:F3"/>
    <mergeCell ref="C6:D6"/>
    <mergeCell ref="B7:D7"/>
    <mergeCell ref="E9:E10"/>
    <mergeCell ref="F9:F10"/>
    <mergeCell ref="C8:F8"/>
    <mergeCell ref="C13:F13"/>
    <mergeCell ref="E47:E49"/>
    <mergeCell ref="F47:F49"/>
    <mergeCell ref="E14:E15"/>
    <mergeCell ref="F14:F15"/>
    <mergeCell ref="B9:D9"/>
    <mergeCell ref="B10:D10"/>
    <mergeCell ref="B11:D11"/>
    <mergeCell ref="B14:D14"/>
    <mergeCell ref="B15:D15"/>
    <mergeCell ref="B16:D16"/>
    <mergeCell ref="B12:D12"/>
    <mergeCell ref="C24:F24"/>
    <mergeCell ref="C17:F17"/>
    <mergeCell ref="E18:F18"/>
    <mergeCell ref="E19:F19"/>
    <mergeCell ref="E20:F20"/>
    <mergeCell ref="E94:E95"/>
    <mergeCell ref="F94:F95"/>
    <mergeCell ref="E99:E100"/>
    <mergeCell ref="F99:F100"/>
    <mergeCell ref="E104:E105"/>
    <mergeCell ref="F104:F105"/>
    <mergeCell ref="B94:D94"/>
    <mergeCell ref="B95:D95"/>
    <mergeCell ref="B96:D96"/>
    <mergeCell ref="B97:D97"/>
    <mergeCell ref="B98:D98"/>
    <mergeCell ref="B99:D99"/>
    <mergeCell ref="B105:D105"/>
    <mergeCell ref="B116:D116"/>
    <mergeCell ref="B117:D117"/>
    <mergeCell ref="B119:D119"/>
    <mergeCell ref="B120:D120"/>
    <mergeCell ref="B121:D121"/>
    <mergeCell ref="B124:D124"/>
    <mergeCell ref="B125:D125"/>
    <mergeCell ref="B126:D126"/>
    <mergeCell ref="C132:F132"/>
    <mergeCell ref="E121:F121"/>
    <mergeCell ref="B122:D122"/>
    <mergeCell ref="C123:F123"/>
    <mergeCell ref="E124:F124"/>
    <mergeCell ref="E125:F125"/>
    <mergeCell ref="C129:F129"/>
    <mergeCell ref="B127:D127"/>
    <mergeCell ref="B128:D128"/>
    <mergeCell ref="B130:D130"/>
    <mergeCell ref="B131:D131"/>
    <mergeCell ref="E134:E135"/>
    <mergeCell ref="F134:F135"/>
    <mergeCell ref="C142:F142"/>
    <mergeCell ref="B143:D143"/>
    <mergeCell ref="B144:D144"/>
    <mergeCell ref="B157:D157"/>
    <mergeCell ref="E150:F150"/>
    <mergeCell ref="C151:F151"/>
    <mergeCell ref="C155:D155"/>
    <mergeCell ref="B156:D156"/>
    <mergeCell ref="C145:F145"/>
    <mergeCell ref="E146:F146"/>
    <mergeCell ref="E147:F147"/>
    <mergeCell ref="C148:F148"/>
    <mergeCell ref="E149:F149"/>
    <mergeCell ref="E157:F157"/>
    <mergeCell ref="C154:D154"/>
    <mergeCell ref="B146:D146"/>
    <mergeCell ref="B147:D147"/>
    <mergeCell ref="B149:D149"/>
    <mergeCell ref="B150:D150"/>
    <mergeCell ref="B152:D152"/>
    <mergeCell ref="B153:D153"/>
    <mergeCell ref="E136:F136"/>
  </mergeCells>
  <conditionalFormatting sqref="E94:E97">
    <cfRule type="cellIs" dxfId="8" priority="20" operator="equal">
      <formula>0</formula>
    </cfRule>
  </conditionalFormatting>
  <conditionalFormatting sqref="E99:E102">
    <cfRule type="cellIs" dxfId="7" priority="19" operator="equal">
      <formula>0</formula>
    </cfRule>
  </conditionalFormatting>
  <conditionalFormatting sqref="E104:E106">
    <cfRule type="cellIs" dxfId="6" priority="17" operator="equal">
      <formula>0</formula>
    </cfRule>
  </conditionalFormatting>
  <conditionalFormatting sqref="B104:B106">
    <cfRule type="expression" dxfId="5" priority="14">
      <formula>($E$104=0)</formula>
    </cfRule>
  </conditionalFormatting>
  <conditionalFormatting sqref="B99:B102">
    <cfRule type="expression" dxfId="4" priority="13">
      <formula>($E$99=0)</formula>
    </cfRule>
  </conditionalFormatting>
  <conditionalFormatting sqref="B94:B97">
    <cfRule type="expression" dxfId="3" priority="12">
      <formula>($E$94=0)</formula>
    </cfRule>
  </conditionalFormatting>
  <conditionalFormatting sqref="F99:F102">
    <cfRule type="expression" dxfId="2" priority="11">
      <formula>($E$102=0)</formula>
    </cfRule>
  </conditionalFormatting>
  <conditionalFormatting sqref="F104:F106">
    <cfRule type="expression" dxfId="1" priority="10">
      <formula>($E$104=0)</formula>
    </cfRule>
  </conditionalFormatting>
  <conditionalFormatting sqref="F94:F97">
    <cfRule type="expression" dxfId="0" priority="9">
      <formula>($E$94=0)</formula>
    </cfRule>
  </conditionalFormatting>
  <dataValidations count="2">
    <dataValidation type="whole" operator="lessThanOrEqual" allowBlank="1" showInputMessage="1" showErrorMessage="1" error="Enter either 0 or 2_x000a_" sqref="F88">
      <formula1>2</formula1>
    </dataValidation>
    <dataValidation type="whole" allowBlank="1" showInputMessage="1" showErrorMessage="1" error="Enter either 0 or 1" sqref="F21 F127">
      <formula1>0</formula1>
      <formula2>1</formula2>
    </dataValidation>
  </dataValidations>
  <pageMargins left="0.7" right="0.7" top="0.75" bottom="0.75" header="0.3" footer="0.3"/>
  <pageSetup paperSize="9" scale="61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542E9DD-955D-4C57-AD44-CD61DEC9FBC1}">
            <x14:iconSet iconSet="3Star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25</xm:f>
              </x14:cfvo>
              <x14:cfIcon iconSet="NoIcons" iconId="0"/>
              <x14:cfIcon iconSet="3Stars" iconId="0"/>
              <x14:cfIcon iconSet="3Stars" iconId="2"/>
            </x14:iconSet>
          </x14:cfRule>
          <xm:sqref>K5</xm:sqref>
        </x14:conditionalFormatting>
        <x14:conditionalFormatting xmlns:xm="http://schemas.microsoft.com/office/excel/2006/main">
          <x14:cfRule type="iconSet" priority="4" id="{FBE8EFA2-1F4B-4307-9C32-FA2D95A1BCC7}">
            <x14:iconSet iconSet="3Stars" custom="1">
              <x14:cfvo type="percent">
                <xm:f>0</xm:f>
              </x14:cfvo>
              <x14:cfvo type="num">
                <xm:f>0</xm:f>
              </x14:cfvo>
              <x14:cfvo type="num">
                <xm:f>41</xm:f>
              </x14:cfvo>
              <x14:cfIcon iconSet="NoIcons" iconId="0"/>
              <x14:cfIcon iconSet="3Stars" iconId="0"/>
              <x14:cfIcon iconSet="3Stars" iconId="2"/>
            </x14:iconSet>
          </x14:cfRule>
          <xm:sqref>J5</xm:sqref>
        </x14:conditionalFormatting>
        <x14:conditionalFormatting xmlns:xm="http://schemas.microsoft.com/office/excel/2006/main">
          <x14:cfRule type="iconSet" priority="3" id="{1588DA5A-1337-4BC1-A3E3-33299D079B66}">
            <x14:iconSet iconSet="3Stars" showValue="0" custom="1">
              <x14:cfvo type="percent">
                <xm:f>0</xm:f>
              </x14:cfvo>
              <x14:cfvo type="num">
                <xm:f>0</xm:f>
              </x14:cfvo>
              <x14:cfvo type="num">
                <xm:f>56</xm:f>
              </x14:cfvo>
              <x14:cfIcon iconSet="NoIcons" iconId="0"/>
              <x14:cfIcon iconSet="3Stars" iconId="0"/>
              <x14:cfIcon iconSet="3Star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2" id="{92A087BB-9939-4D87-8A72-1A5D3800DA1A}">
            <x14:iconSet iconSet="3Stars" custom="1">
              <x14:cfvo type="percent">
                <xm:f>0</xm:f>
              </x14:cfvo>
              <x14:cfvo type="num">
                <xm:f>0</xm:f>
              </x14:cfvo>
              <x14:cfvo type="num">
                <xm:f>71</xm:f>
              </x14:cfvo>
              <x14:cfIcon iconSet="NoIcons" iconId="0"/>
              <x14:cfIcon iconSet="3Stars" iconId="0"/>
              <x14:cfIcon iconSet="3Stars" iconId="2"/>
            </x14:iconSet>
          </x14:cfRule>
          <xm:sqref>H5</xm:sqref>
        </x14:conditionalFormatting>
        <x14:conditionalFormatting xmlns:xm="http://schemas.microsoft.com/office/excel/2006/main">
          <x14:cfRule type="iconSet" priority="1" id="{4B6A33F6-D0CE-42EB-8E23-026CDB43DDA4}">
            <x14:iconSet iconSet="3Stars" showValue="0" custom="1">
              <x14:cfvo type="percent">
                <xm:f>0</xm:f>
              </x14:cfvo>
              <x14:cfvo type="num">
                <xm:f>0</xm:f>
              </x14:cfvo>
              <x14:cfvo type="num">
                <xm:f>86</xm:f>
              </x14:cfvo>
              <x14:cfIcon iconSet="NoIcons" iconId="0"/>
              <x14:cfIcon iconSet="3Stars" iconId="0"/>
              <x14:cfIcon iconSet="3Stars" iconId="2"/>
            </x14:iconSet>
          </x14:cfRule>
          <xm:sqref>G5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7">
        <x14:dataValidation type="list" allowBlank="1" showInputMessage="1" showErrorMessage="1" error="Enter either 0 or 2">
          <x14:formula1>
            <xm:f>Sheet4!$A$1:$A$2</xm:f>
          </x14:formula1>
          <xm:sqref>F22</xm:sqref>
        </x14:dataValidation>
        <x14:dataValidation type="list" allowBlank="1" showInputMessage="1" showErrorMessage="1">
          <x14:formula1>
            <xm:f>Sheet4!$A$1:$A$2</xm:f>
          </x14:formula1>
          <xm:sqref>F11 F130 F35 F44 F47:F49 F72 F143 F96 F101 F112:F113 F116</xm:sqref>
        </x14:dataValidation>
        <x14:dataValidation type="list" allowBlank="1" showInputMessage="1" showErrorMessage="1">
          <x14:formula1>
            <xm:f>Sheet3!$B$10:$B$11</xm:f>
          </x14:formula1>
          <xm:sqref>E18</xm:sqref>
        </x14:dataValidation>
        <x14:dataValidation type="list" allowBlank="1" showInputMessage="1" showErrorMessage="1">
          <x14:formula1>
            <xm:f>Sheet3!$B$12:$B$13</xm:f>
          </x14:formula1>
          <xm:sqref>E19</xm:sqref>
        </x14:dataValidation>
        <x14:dataValidation type="list" allowBlank="1" showInputMessage="1" showErrorMessage="1">
          <x14:formula1>
            <xm:f>Sheet3!$B$49:$B$50</xm:f>
          </x14:formula1>
          <xm:sqref>E85:F85</xm:sqref>
        </x14:dataValidation>
        <x14:dataValidation type="list" allowBlank="1" showInputMessage="1" showErrorMessage="1">
          <x14:formula1>
            <xm:f>Sheet3!$B$51:$B$53</xm:f>
          </x14:formula1>
          <xm:sqref>E92:F92</xm:sqref>
        </x14:dataValidation>
        <x14:dataValidation type="list" allowBlank="1" showInputMessage="1" showErrorMessage="1">
          <x14:formula1>
            <xm:f>Sheet3!$B$54:$B$55</xm:f>
          </x14:formula1>
          <xm:sqref>E124:F124</xm:sqref>
        </x14:dataValidation>
        <x14:dataValidation type="list" allowBlank="1" showInputMessage="1" showErrorMessage="1">
          <x14:formula1>
            <xm:f>Sheet3!$B$61:$B$62</xm:f>
          </x14:formula1>
          <xm:sqref>D137</xm:sqref>
        </x14:dataValidation>
        <x14:dataValidation type="list" allowBlank="1" showInputMessage="1" showErrorMessage="1">
          <x14:formula1>
            <xm:f>Sheet3!$B$63:$B$64</xm:f>
          </x14:formula1>
          <xm:sqref>D138</xm:sqref>
        </x14:dataValidation>
        <x14:dataValidation type="list" allowBlank="1" showInputMessage="1" showErrorMessage="1">
          <x14:formula1>
            <xm:f>Sheet3!$B$65:$B$66</xm:f>
          </x14:formula1>
          <xm:sqref>D139</xm:sqref>
        </x14:dataValidation>
        <x14:dataValidation type="list" allowBlank="1" showInputMessage="1" showErrorMessage="1">
          <x14:formula1>
            <xm:f>Sheet3!$B$67:$B$68</xm:f>
          </x14:formula1>
          <xm:sqref>D140</xm:sqref>
        </x14:dataValidation>
        <x14:dataValidation type="list" allowBlank="1" showInputMessage="1" showErrorMessage="1">
          <x14:formula1>
            <xm:f>Sheet4!$A$3:$A$4</xm:f>
          </x14:formula1>
          <xm:sqref>F25:F26 F30:F31 F57:F58 F62:F63 F78 F82 F87 F152 F133</xm:sqref>
        </x14:dataValidation>
        <x14:dataValidation type="list" allowBlank="1" showInputMessage="1" showErrorMessage="1">
          <x14:formula1>
            <xm:f>Sheet4!$A$5:$A$6</xm:f>
          </x14:formula1>
          <xm:sqref>F86</xm:sqref>
        </x14:dataValidation>
        <x14:dataValidation type="list" errorStyle="information" showInputMessage="1" showErrorMessage="1" error="Select the number of strategies adopted" prompt="Select the number of strategies adopted">
          <x14:formula1>
            <xm:f>Sheet3!$B$1:$B$5</xm:f>
          </x14:formula1>
          <xm:sqref>B10</xm:sqref>
        </x14:dataValidation>
        <x14:dataValidation type="list" allowBlank="1" showInputMessage="1" showErrorMessage="1" prompt="Select one of the options from below">
          <x14:formula1>
            <xm:f>Sheet3!$B$6:$B$9</xm:f>
          </x14:formula1>
          <xm:sqref>B15</xm:sqref>
        </x14:dataValidation>
        <x14:dataValidation type="list" allowBlank="1" showInputMessage="1" showErrorMessage="1" prompt="Select the reduction in peak cooling load (percentage) over the base case">
          <x14:formula1>
            <xm:f>Sheet3!$B$14:$B$19</xm:f>
          </x14:formula1>
          <xm:sqref>B37</xm:sqref>
        </x14:dataValidation>
        <x14:dataValidation type="list" allowBlank="1" showInputMessage="1" showErrorMessage="1" prompt="Select the percentage of area meeting UDI requirements">
          <x14:formula1>
            <xm:f>Sheet3!$B$20:$B$25</xm:f>
          </x14:formula1>
          <xm:sqref>B41</xm:sqref>
        </x14:dataValidation>
        <x14:dataValidation type="list" allowBlank="1" showInputMessage="1" showErrorMessage="1" prompt="Select the percentage of total calculated installation">
          <x14:formula1>
            <xm:f>Sheet3!$B$26:$B$31</xm:f>
          </x14:formula1>
          <xm:sqref>B53</xm:sqref>
        </x14:dataValidation>
        <x14:dataValidation type="list" allowBlank="1" showInputMessage="1" showErrorMessage="1" prompt="Select the percentage reduction of the total water requirement in the building over the base case">
          <x14:formula1>
            <xm:f>Sheet3!$B$34:$B$38</xm:f>
          </x14:formula1>
          <xm:sqref>B67</xm:sqref>
        </x14:dataValidation>
        <x14:dataValidation type="list" allowBlank="1" showInputMessage="1" showErrorMessage="1" prompt="Select the percentage reduction of the total landscape water requirement over the base case.">
          <x14:formula1>
            <xm:f>Sheet3!$B$39:$B$43</xm:f>
          </x14:formula1>
          <xm:sqref>B69</xm:sqref>
        </x14:dataValidation>
        <x14:dataValidation type="list" allowBlank="1" showInputMessage="1" showErrorMessage="1" prompt="Select the percentage of water reuse">
          <x14:formula1>
            <xm:f>Sheet3!$B$44:$B$48</xm:f>
          </x14:formula1>
          <xm:sqref>B74</xm:sqref>
        </x14:dataValidation>
        <x14:dataValidation type="list" allowBlank="1" showInputMessage="1" showErrorMessage="1" prompt="Select from one of the options below ">
          <x14:formula1>
            <xm:f>Sheet4!$A$7:$A$10</xm:f>
          </x14:formula1>
          <xm:sqref>B95</xm:sqref>
        </x14:dataValidation>
        <x14:dataValidation type="list" allowBlank="1" showInputMessage="1" showErrorMessage="1" prompt="Select from one of the options below ">
          <x14:formula1>
            <xm:f>Sheet4!$A$11:$A$14</xm:f>
          </x14:formula1>
          <xm:sqref>B100</xm:sqref>
        </x14:dataValidation>
        <x14:dataValidation type="list" allowBlank="1" showInputMessage="1" showErrorMessage="1">
          <x14:formula1>
            <xm:f>Sheet4!$A$15:$A$19</xm:f>
          </x14:formula1>
          <xm:sqref>B105</xm:sqref>
        </x14:dataValidation>
        <x14:dataValidation type="list" allowBlank="1" showInputMessage="1" showErrorMessage="1" prompt="Select from one of the options below ">
          <x14:formula1>
            <xm:f>Sheet4!$A$20:$A$24</xm:f>
          </x14:formula1>
          <xm:sqref>B109</xm:sqref>
        </x14:dataValidation>
        <x14:dataValidation type="list" allowBlank="1" showInputMessage="1" showErrorMessage="1" prompt="Select the thresholds for average distance of basic services from the main entrance of project">
          <x14:formula1>
            <xm:f>Sheet3!$B$56:$B$60</xm:f>
          </x14:formula1>
          <xm:sqref>B135</xm:sqref>
        </x14:dataValidation>
        <x14:dataValidation type="list" allowBlank="1" showInputMessage="1" showErrorMessage="1">
          <x14:formula1>
            <xm:f>Sheet4!$B$25:$B$29</xm:f>
          </x14:formula1>
          <xm:sqref>F155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45"/>
  <sheetViews>
    <sheetView workbookViewId="0">
      <selection activeCell="B65" sqref="B65"/>
    </sheetView>
  </sheetViews>
  <sheetFormatPr defaultRowHeight="15" x14ac:dyDescent="0.25"/>
  <cols>
    <col min="1" max="1" width="39.140625" style="2" bestFit="1" customWidth="1"/>
    <col min="2" max="2" width="61.5703125" style="2" bestFit="1" customWidth="1"/>
    <col min="3" max="3" width="16.85546875" style="2" bestFit="1" customWidth="1"/>
    <col min="4" max="4" width="6.5703125" style="2" bestFit="1" customWidth="1"/>
    <col min="5" max="5" width="9.140625" style="2"/>
  </cols>
  <sheetData>
    <row r="1" spans="1:5" ht="27.75" x14ac:dyDescent="0.4">
      <c r="A1" s="198" t="s">
        <v>53</v>
      </c>
      <c r="B1" s="198"/>
      <c r="C1" s="198"/>
      <c r="D1" s="198"/>
      <c r="E1" s="198"/>
    </row>
    <row r="2" spans="1:5" s="1" customFormat="1" ht="36" customHeight="1" x14ac:dyDescent="0.25">
      <c r="A2" s="199" t="s">
        <v>52</v>
      </c>
      <c r="B2" s="199"/>
      <c r="C2" s="199"/>
      <c r="D2" s="199"/>
      <c r="E2" s="199"/>
    </row>
    <row r="3" spans="1:5" x14ac:dyDescent="0.25">
      <c r="A3" s="26"/>
      <c r="B3" s="26"/>
      <c r="C3" s="26"/>
      <c r="D3" s="26"/>
      <c r="E3" s="26"/>
    </row>
    <row r="4" spans="1:5" x14ac:dyDescent="0.25">
      <c r="A4" s="26" t="s">
        <v>0</v>
      </c>
      <c r="B4" s="26" t="s">
        <v>1</v>
      </c>
      <c r="C4" s="26" t="s">
        <v>2</v>
      </c>
      <c r="D4" s="26" t="s">
        <v>3</v>
      </c>
      <c r="E4" s="26"/>
    </row>
    <row r="5" spans="1:5" x14ac:dyDescent="0.25">
      <c r="A5" s="26" t="s">
        <v>4</v>
      </c>
      <c r="B5" s="26"/>
      <c r="C5" s="26"/>
      <c r="D5" s="26"/>
      <c r="E5" s="26"/>
    </row>
    <row r="6" spans="1:5" x14ac:dyDescent="0.25">
      <c r="A6" s="26" t="s">
        <v>5</v>
      </c>
      <c r="B6" s="26" t="s">
        <v>6</v>
      </c>
      <c r="C6" s="26" t="s">
        <v>7</v>
      </c>
      <c r="D6" s="26"/>
      <c r="E6" s="26"/>
    </row>
    <row r="7" spans="1:5" x14ac:dyDescent="0.25">
      <c r="A7" s="26" t="s">
        <v>8</v>
      </c>
      <c r="B7" s="26" t="s">
        <v>9</v>
      </c>
      <c r="C7" s="26" t="s">
        <v>7</v>
      </c>
      <c r="D7" s="26"/>
      <c r="E7" s="26"/>
    </row>
    <row r="8" spans="1:5" x14ac:dyDescent="0.25">
      <c r="A8" s="26" t="s">
        <v>10</v>
      </c>
      <c r="B8" s="26" t="s">
        <v>11</v>
      </c>
      <c r="C8" s="26" t="s">
        <v>12</v>
      </c>
      <c r="D8" s="26"/>
      <c r="E8" s="26"/>
    </row>
    <row r="9" spans="1:5" x14ac:dyDescent="0.25">
      <c r="A9" s="26" t="s">
        <v>13</v>
      </c>
      <c r="B9" s="26"/>
      <c r="C9" s="26"/>
      <c r="D9" s="26">
        <v>16</v>
      </c>
      <c r="E9" s="26"/>
    </row>
    <row r="10" spans="1:5" x14ac:dyDescent="0.25">
      <c r="A10" s="26">
        <v>1</v>
      </c>
      <c r="B10" s="26" t="s">
        <v>14</v>
      </c>
      <c r="C10" s="26"/>
      <c r="D10" s="26">
        <v>6</v>
      </c>
      <c r="E10" s="26"/>
    </row>
    <row r="11" spans="1:5" x14ac:dyDescent="0.25">
      <c r="A11" s="26">
        <v>2</v>
      </c>
      <c r="B11" s="26" t="s">
        <v>15</v>
      </c>
      <c r="C11" s="26"/>
      <c r="D11" s="26">
        <v>3</v>
      </c>
      <c r="E11" s="26"/>
    </row>
    <row r="12" spans="1:5" x14ac:dyDescent="0.25">
      <c r="A12" s="26">
        <v>3</v>
      </c>
      <c r="B12" s="26" t="s">
        <v>16</v>
      </c>
      <c r="C12" s="26" t="s">
        <v>17</v>
      </c>
      <c r="D12" s="26">
        <v>3</v>
      </c>
      <c r="E12" s="26"/>
    </row>
    <row r="13" spans="1:5" x14ac:dyDescent="0.25">
      <c r="A13" s="26">
        <v>4</v>
      </c>
      <c r="B13" s="26" t="s">
        <v>18</v>
      </c>
      <c r="C13" s="26" t="s">
        <v>17</v>
      </c>
      <c r="D13" s="26">
        <v>2</v>
      </c>
      <c r="E13" s="26"/>
    </row>
    <row r="14" spans="1:5" x14ac:dyDescent="0.25">
      <c r="A14" s="26">
        <v>5</v>
      </c>
      <c r="B14" s="26" t="s">
        <v>19</v>
      </c>
      <c r="C14" s="26" t="s">
        <v>17</v>
      </c>
      <c r="D14" s="26">
        <v>2</v>
      </c>
      <c r="E14" s="26"/>
    </row>
    <row r="15" spans="1:5" x14ac:dyDescent="0.25">
      <c r="A15" s="26" t="s">
        <v>20</v>
      </c>
      <c r="B15" s="26"/>
      <c r="C15" s="26"/>
      <c r="D15" s="26">
        <v>25</v>
      </c>
      <c r="E15" s="26"/>
    </row>
    <row r="16" spans="1:5" x14ac:dyDescent="0.25">
      <c r="A16" s="26">
        <v>6</v>
      </c>
      <c r="B16" s="26" t="s">
        <v>21</v>
      </c>
      <c r="C16" s="26"/>
      <c r="D16" s="26">
        <v>8</v>
      </c>
      <c r="E16" s="26"/>
    </row>
    <row r="17" spans="1:5" x14ac:dyDescent="0.25">
      <c r="A17" s="26">
        <v>7</v>
      </c>
      <c r="B17" s="26" t="s">
        <v>22</v>
      </c>
      <c r="C17" s="26" t="s">
        <v>17</v>
      </c>
      <c r="D17" s="26">
        <v>5</v>
      </c>
      <c r="E17" s="26"/>
    </row>
    <row r="18" spans="1:5" x14ac:dyDescent="0.25">
      <c r="A18" s="26">
        <v>8</v>
      </c>
      <c r="B18" s="26" t="s">
        <v>23</v>
      </c>
      <c r="C18" s="26"/>
      <c r="D18" s="26">
        <v>2</v>
      </c>
      <c r="E18" s="26"/>
    </row>
    <row r="19" spans="1:5" x14ac:dyDescent="0.25">
      <c r="A19" s="26">
        <v>9</v>
      </c>
      <c r="B19" s="26" t="s">
        <v>24</v>
      </c>
      <c r="C19" s="26"/>
      <c r="D19" s="26">
        <v>2</v>
      </c>
      <c r="E19" s="26"/>
    </row>
    <row r="20" spans="1:5" x14ac:dyDescent="0.25">
      <c r="A20" s="26">
        <v>10</v>
      </c>
      <c r="B20" s="26" t="s">
        <v>25</v>
      </c>
      <c r="C20" s="26"/>
      <c r="D20" s="26">
        <v>6</v>
      </c>
      <c r="E20" s="26"/>
    </row>
    <row r="21" spans="1:5" x14ac:dyDescent="0.25">
      <c r="A21" s="26">
        <v>11</v>
      </c>
      <c r="B21" s="26" t="s">
        <v>26</v>
      </c>
      <c r="C21" s="26" t="s">
        <v>17</v>
      </c>
      <c r="D21" s="26">
        <v>2</v>
      </c>
      <c r="E21" s="26"/>
    </row>
    <row r="22" spans="1:5" x14ac:dyDescent="0.25">
      <c r="A22" s="26" t="s">
        <v>27</v>
      </c>
      <c r="B22" s="26"/>
      <c r="C22" s="26"/>
      <c r="D22" s="26">
        <v>19</v>
      </c>
      <c r="E22" s="26"/>
    </row>
    <row r="23" spans="1:5" x14ac:dyDescent="0.25">
      <c r="A23" s="26">
        <v>12</v>
      </c>
      <c r="B23" s="26" t="s">
        <v>28</v>
      </c>
      <c r="C23" s="26"/>
      <c r="D23" s="26">
        <v>2</v>
      </c>
      <c r="E23" s="26"/>
    </row>
    <row r="24" spans="1:5" x14ac:dyDescent="0.25">
      <c r="A24" s="26">
        <v>13</v>
      </c>
      <c r="B24" s="26" t="s">
        <v>29</v>
      </c>
      <c r="C24" s="26" t="s">
        <v>17</v>
      </c>
      <c r="D24" s="26">
        <v>9</v>
      </c>
      <c r="E24" s="26"/>
    </row>
    <row r="25" spans="1:5" x14ac:dyDescent="0.25">
      <c r="A25" s="26">
        <v>14</v>
      </c>
      <c r="B25" s="26" t="s">
        <v>30</v>
      </c>
      <c r="C25" s="26"/>
      <c r="D25" s="26">
        <v>7</v>
      </c>
      <c r="E25" s="26"/>
    </row>
    <row r="26" spans="1:5" x14ac:dyDescent="0.25">
      <c r="A26" s="26">
        <v>15</v>
      </c>
      <c r="B26" s="26" t="s">
        <v>31</v>
      </c>
      <c r="C26" s="26" t="s">
        <v>17</v>
      </c>
      <c r="D26" s="26">
        <v>1</v>
      </c>
      <c r="E26" s="26"/>
    </row>
    <row r="27" spans="1:5" x14ac:dyDescent="0.25">
      <c r="A27" s="26" t="s">
        <v>32</v>
      </c>
      <c r="B27" s="26"/>
      <c r="C27" s="26"/>
      <c r="D27" s="26">
        <v>7</v>
      </c>
      <c r="E27" s="26"/>
    </row>
    <row r="28" spans="1:5" x14ac:dyDescent="0.25">
      <c r="A28" s="26"/>
      <c r="B28" s="26" t="s">
        <v>33</v>
      </c>
      <c r="C28" s="26"/>
      <c r="D28" s="26"/>
      <c r="E28" s="26"/>
    </row>
    <row r="29" spans="1:5" x14ac:dyDescent="0.25">
      <c r="A29" s="26">
        <v>16</v>
      </c>
      <c r="B29" s="26" t="s">
        <v>34</v>
      </c>
      <c r="C29" s="26"/>
      <c r="D29" s="26">
        <v>1</v>
      </c>
      <c r="E29" s="26"/>
    </row>
    <row r="30" spans="1:5" x14ac:dyDescent="0.25">
      <c r="A30" s="26">
        <v>17</v>
      </c>
      <c r="B30" s="26" t="s">
        <v>35</v>
      </c>
      <c r="C30" s="26"/>
      <c r="D30" s="26">
        <v>6</v>
      </c>
      <c r="E30" s="26"/>
    </row>
    <row r="31" spans="1:5" x14ac:dyDescent="0.25">
      <c r="A31" s="26" t="s">
        <v>36</v>
      </c>
      <c r="B31" s="26"/>
      <c r="C31" s="26"/>
      <c r="D31" s="26">
        <v>17</v>
      </c>
      <c r="E31" s="26"/>
    </row>
    <row r="32" spans="1:5" x14ac:dyDescent="0.25">
      <c r="A32" s="26">
        <v>18</v>
      </c>
      <c r="B32" s="26" t="s">
        <v>37</v>
      </c>
      <c r="C32" s="26"/>
      <c r="D32" s="26">
        <v>11</v>
      </c>
      <c r="E32" s="26"/>
    </row>
    <row r="33" spans="1:5" x14ac:dyDescent="0.25">
      <c r="A33" s="26">
        <v>19</v>
      </c>
      <c r="B33" s="26" t="s">
        <v>38</v>
      </c>
      <c r="C33" s="26"/>
      <c r="D33" s="26">
        <v>4</v>
      </c>
      <c r="E33" s="26"/>
    </row>
    <row r="34" spans="1:5" x14ac:dyDescent="0.25">
      <c r="A34" s="26">
        <v>20</v>
      </c>
      <c r="B34" s="26" t="s">
        <v>39</v>
      </c>
      <c r="C34" s="26"/>
      <c r="D34" s="26">
        <v>2</v>
      </c>
      <c r="E34" s="26"/>
    </row>
    <row r="35" spans="1:5" x14ac:dyDescent="0.25">
      <c r="A35" s="26">
        <v>21</v>
      </c>
      <c r="B35" s="26" t="s">
        <v>40</v>
      </c>
      <c r="C35" s="26" t="s">
        <v>7</v>
      </c>
      <c r="D35" s="26" t="s">
        <v>41</v>
      </c>
      <c r="E35" s="26"/>
    </row>
    <row r="36" spans="1:5" x14ac:dyDescent="0.25">
      <c r="A36" s="26" t="s">
        <v>42</v>
      </c>
      <c r="B36" s="26"/>
      <c r="C36" s="26"/>
      <c r="D36" s="26">
        <v>16</v>
      </c>
      <c r="E36" s="26"/>
    </row>
    <row r="37" spans="1:5" x14ac:dyDescent="0.25">
      <c r="A37" s="26">
        <v>22</v>
      </c>
      <c r="B37" s="26" t="s">
        <v>43</v>
      </c>
      <c r="C37" s="26" t="s">
        <v>17</v>
      </c>
      <c r="D37" s="26">
        <v>1</v>
      </c>
      <c r="E37" s="26"/>
    </row>
    <row r="38" spans="1:5" x14ac:dyDescent="0.25">
      <c r="A38" s="26">
        <v>23</v>
      </c>
      <c r="B38" s="26" t="s">
        <v>44</v>
      </c>
      <c r="C38" s="26"/>
      <c r="D38" s="26">
        <v>2</v>
      </c>
      <c r="E38" s="26"/>
    </row>
    <row r="39" spans="1:5" x14ac:dyDescent="0.25">
      <c r="A39" s="26">
        <v>24</v>
      </c>
      <c r="B39" s="26" t="s">
        <v>45</v>
      </c>
      <c r="C39" s="26"/>
      <c r="D39" s="26">
        <v>10</v>
      </c>
      <c r="E39" s="26"/>
    </row>
    <row r="40" spans="1:5" x14ac:dyDescent="0.25">
      <c r="A40" s="26">
        <v>25</v>
      </c>
      <c r="B40" s="26" t="s">
        <v>46</v>
      </c>
      <c r="C40" s="26"/>
      <c r="D40" s="26">
        <v>2</v>
      </c>
      <c r="E40" s="26"/>
    </row>
    <row r="41" spans="1:5" x14ac:dyDescent="0.25">
      <c r="A41" s="26">
        <v>26</v>
      </c>
      <c r="B41" s="26" t="s">
        <v>47</v>
      </c>
      <c r="C41" s="26" t="s">
        <v>7</v>
      </c>
      <c r="D41" s="26" t="s">
        <v>41</v>
      </c>
      <c r="E41" s="26"/>
    </row>
    <row r="42" spans="1:5" x14ac:dyDescent="0.25">
      <c r="A42" s="26">
        <v>27</v>
      </c>
      <c r="B42" s="26" t="s">
        <v>48</v>
      </c>
      <c r="C42" s="26" t="s">
        <v>7</v>
      </c>
      <c r="D42" s="26" t="s">
        <v>41</v>
      </c>
      <c r="E42" s="26"/>
    </row>
    <row r="43" spans="1:5" x14ac:dyDescent="0.25">
      <c r="A43" s="26">
        <v>28</v>
      </c>
      <c r="B43" s="26" t="s">
        <v>49</v>
      </c>
      <c r="C43" s="26"/>
      <c r="D43" s="26">
        <v>1</v>
      </c>
      <c r="E43" s="26"/>
    </row>
    <row r="44" spans="1:5" x14ac:dyDescent="0.25">
      <c r="A44" s="26">
        <v>29</v>
      </c>
      <c r="B44" s="26" t="s">
        <v>50</v>
      </c>
      <c r="C44" s="26"/>
      <c r="D44" s="26">
        <v>4</v>
      </c>
      <c r="E44" s="26"/>
    </row>
    <row r="45" spans="1:5" x14ac:dyDescent="0.25">
      <c r="A45" s="26">
        <v>29</v>
      </c>
      <c r="B45" s="26" t="s">
        <v>51</v>
      </c>
      <c r="C45" s="26"/>
      <c r="D45" s="26">
        <v>104</v>
      </c>
      <c r="E45" s="26"/>
    </row>
  </sheetData>
  <mergeCells count="2">
    <mergeCell ref="A1:E1"/>
    <mergeCell ref="A2:E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68"/>
  <sheetViews>
    <sheetView topLeftCell="A61" workbookViewId="0">
      <selection activeCell="A79" sqref="A79"/>
    </sheetView>
  </sheetViews>
  <sheetFormatPr defaultRowHeight="15" x14ac:dyDescent="0.25"/>
  <cols>
    <col min="1" max="1" width="59.140625" style="2" bestFit="1" customWidth="1"/>
    <col min="2" max="2" width="92.85546875" style="2" bestFit="1" customWidth="1"/>
    <col min="3" max="3" width="9.140625" style="2"/>
  </cols>
  <sheetData>
    <row r="1" spans="1:3" s="1" customFormat="1" x14ac:dyDescent="0.25">
      <c r="A1" s="2"/>
      <c r="B1" s="2" t="s">
        <v>58</v>
      </c>
      <c r="C1" s="2"/>
    </row>
    <row r="2" spans="1:3" x14ac:dyDescent="0.25">
      <c r="A2" s="2" t="s">
        <v>58</v>
      </c>
      <c r="B2" s="2" t="s">
        <v>59</v>
      </c>
      <c r="C2" s="3">
        <v>0</v>
      </c>
    </row>
    <row r="3" spans="1:3" x14ac:dyDescent="0.25">
      <c r="B3" s="2" t="s">
        <v>67</v>
      </c>
      <c r="C3" s="3">
        <v>1</v>
      </c>
    </row>
    <row r="4" spans="1:3" x14ac:dyDescent="0.25">
      <c r="B4" s="2" t="s">
        <v>68</v>
      </c>
      <c r="C4" s="3">
        <v>2</v>
      </c>
    </row>
    <row r="5" spans="1:3" x14ac:dyDescent="0.25">
      <c r="B5" s="2" t="s">
        <v>69</v>
      </c>
      <c r="C5" s="3">
        <v>4</v>
      </c>
    </row>
    <row r="6" spans="1:3" s="1" customFormat="1" x14ac:dyDescent="0.25">
      <c r="A6" s="2"/>
      <c r="B6" s="2" t="s">
        <v>63</v>
      </c>
      <c r="C6" s="11"/>
    </row>
    <row r="7" spans="1:3" x14ac:dyDescent="0.25">
      <c r="A7" s="2" t="s">
        <v>63</v>
      </c>
      <c r="B7" s="2" t="s">
        <v>64</v>
      </c>
      <c r="C7" s="3">
        <v>0</v>
      </c>
    </row>
    <row r="8" spans="1:3" x14ac:dyDescent="0.25">
      <c r="B8" s="2" t="s">
        <v>65</v>
      </c>
      <c r="C8" s="3">
        <v>1</v>
      </c>
    </row>
    <row r="9" spans="1:3" x14ac:dyDescent="0.25">
      <c r="B9" s="2" t="s">
        <v>66</v>
      </c>
      <c r="C9" s="3">
        <v>3</v>
      </c>
    </row>
    <row r="10" spans="1:3" x14ac:dyDescent="0.25">
      <c r="A10" s="2" t="s">
        <v>70</v>
      </c>
      <c r="B10" s="2" t="s">
        <v>71</v>
      </c>
    </row>
    <row r="11" spans="1:3" x14ac:dyDescent="0.25">
      <c r="B11" s="2" t="s">
        <v>72</v>
      </c>
    </row>
    <row r="12" spans="1:3" x14ac:dyDescent="0.25">
      <c r="A12" s="2" t="s">
        <v>73</v>
      </c>
      <c r="B12" s="2" t="s">
        <v>71</v>
      </c>
    </row>
    <row r="13" spans="1:3" x14ac:dyDescent="0.25">
      <c r="B13" s="2" t="s">
        <v>72</v>
      </c>
    </row>
    <row r="14" spans="1:3" s="1" customFormat="1" x14ac:dyDescent="0.25">
      <c r="A14" s="2"/>
      <c r="B14" s="2" t="s">
        <v>147</v>
      </c>
      <c r="C14" s="2"/>
    </row>
    <row r="15" spans="1:3" x14ac:dyDescent="0.25">
      <c r="A15" s="2" t="s">
        <v>80</v>
      </c>
      <c r="B15" s="3" t="s">
        <v>64</v>
      </c>
    </row>
    <row r="16" spans="1:3" x14ac:dyDescent="0.25">
      <c r="B16" s="4">
        <v>0.03</v>
      </c>
    </row>
    <row r="17" spans="1:3" x14ac:dyDescent="0.25">
      <c r="B17" s="4">
        <v>0.06</v>
      </c>
    </row>
    <row r="18" spans="1:3" x14ac:dyDescent="0.25">
      <c r="B18" s="4">
        <v>0.09</v>
      </c>
    </row>
    <row r="19" spans="1:3" x14ac:dyDescent="0.25">
      <c r="B19" s="4">
        <v>0.12</v>
      </c>
    </row>
    <row r="20" spans="1:3" s="1" customFormat="1" x14ac:dyDescent="0.25">
      <c r="A20" s="2"/>
      <c r="B20" s="4" t="s">
        <v>148</v>
      </c>
      <c r="C20" s="2"/>
    </row>
    <row r="21" spans="1:3" x14ac:dyDescent="0.25">
      <c r="A21" s="2" t="s">
        <v>82</v>
      </c>
      <c r="B21" s="3" t="s">
        <v>64</v>
      </c>
    </row>
    <row r="22" spans="1:3" x14ac:dyDescent="0.25">
      <c r="B22" s="5">
        <v>0.25</v>
      </c>
    </row>
    <row r="23" spans="1:3" x14ac:dyDescent="0.25">
      <c r="B23" s="5">
        <v>0.5</v>
      </c>
    </row>
    <row r="24" spans="1:3" x14ac:dyDescent="0.25">
      <c r="B24" s="5">
        <v>0.75</v>
      </c>
    </row>
    <row r="25" spans="1:3" x14ac:dyDescent="0.25">
      <c r="B25" s="3" t="s">
        <v>83</v>
      </c>
    </row>
    <row r="26" spans="1:3" s="1" customFormat="1" x14ac:dyDescent="0.25">
      <c r="A26" s="2"/>
      <c r="B26" s="11" t="s">
        <v>149</v>
      </c>
      <c r="C26" s="2"/>
    </row>
    <row r="27" spans="1:3" x14ac:dyDescent="0.25">
      <c r="A27" s="2" t="s">
        <v>88</v>
      </c>
      <c r="B27" s="2" t="s">
        <v>64</v>
      </c>
      <c r="C27" s="3">
        <v>0</v>
      </c>
    </row>
    <row r="28" spans="1:3" x14ac:dyDescent="0.25">
      <c r="B28" s="5">
        <v>0.25</v>
      </c>
      <c r="C28" s="3">
        <v>1</v>
      </c>
    </row>
    <row r="29" spans="1:3" x14ac:dyDescent="0.25">
      <c r="B29" s="5">
        <v>0.5</v>
      </c>
      <c r="C29" s="6">
        <v>2</v>
      </c>
    </row>
    <row r="30" spans="1:3" x14ac:dyDescent="0.25">
      <c r="B30" s="5">
        <v>0.75</v>
      </c>
      <c r="C30" s="6">
        <v>4</v>
      </c>
    </row>
    <row r="31" spans="1:3" x14ac:dyDescent="0.25">
      <c r="B31" s="5">
        <v>1</v>
      </c>
      <c r="C31" s="6">
        <v>6</v>
      </c>
    </row>
    <row r="32" spans="1:3" ht="43.5" x14ac:dyDescent="0.25">
      <c r="A32" s="7" t="s">
        <v>93</v>
      </c>
      <c r="B32" s="6" t="s">
        <v>71</v>
      </c>
      <c r="C32" s="6"/>
    </row>
    <row r="33" spans="1:3" x14ac:dyDescent="0.25">
      <c r="B33" s="6" t="s">
        <v>72</v>
      </c>
      <c r="C33" s="6"/>
    </row>
    <row r="34" spans="1:3" ht="29.25" x14ac:dyDescent="0.25">
      <c r="A34" s="7" t="s">
        <v>95</v>
      </c>
      <c r="B34" s="11" t="s">
        <v>150</v>
      </c>
      <c r="C34" s="6">
        <v>0</v>
      </c>
    </row>
    <row r="35" spans="1:3" x14ac:dyDescent="0.25">
      <c r="B35" s="5">
        <v>0.2</v>
      </c>
      <c r="C35" s="6">
        <v>0</v>
      </c>
    </row>
    <row r="36" spans="1:3" x14ac:dyDescent="0.25">
      <c r="B36" s="5">
        <v>0.25</v>
      </c>
      <c r="C36" s="6">
        <v>1</v>
      </c>
    </row>
    <row r="37" spans="1:3" x14ac:dyDescent="0.25">
      <c r="B37" s="5">
        <v>0.35</v>
      </c>
      <c r="C37" s="6">
        <v>3</v>
      </c>
    </row>
    <row r="38" spans="1:3" x14ac:dyDescent="0.25">
      <c r="B38" s="5">
        <v>0.5</v>
      </c>
      <c r="C38" s="6">
        <v>5</v>
      </c>
    </row>
    <row r="39" spans="1:3" s="1" customFormat="1" x14ac:dyDescent="0.25">
      <c r="A39" s="2"/>
      <c r="B39" s="5" t="s">
        <v>151</v>
      </c>
      <c r="C39" s="11"/>
    </row>
    <row r="40" spans="1:3" ht="28.5" x14ac:dyDescent="0.25">
      <c r="A40" s="8" t="s">
        <v>97</v>
      </c>
      <c r="B40" s="9" t="s">
        <v>64</v>
      </c>
      <c r="C40" s="6">
        <v>0</v>
      </c>
    </row>
    <row r="41" spans="1:3" x14ac:dyDescent="0.25">
      <c r="B41" s="5">
        <v>0.25</v>
      </c>
      <c r="C41" s="6">
        <v>1</v>
      </c>
    </row>
    <row r="42" spans="1:3" x14ac:dyDescent="0.25">
      <c r="B42" s="5">
        <v>0.35</v>
      </c>
      <c r="C42" s="6">
        <v>2</v>
      </c>
    </row>
    <row r="43" spans="1:3" x14ac:dyDescent="0.25">
      <c r="B43" s="5">
        <v>0.5</v>
      </c>
      <c r="C43" s="6">
        <v>4</v>
      </c>
    </row>
    <row r="44" spans="1:3" s="1" customFormat="1" x14ac:dyDescent="0.25">
      <c r="A44" s="2"/>
      <c r="B44" s="5" t="s">
        <v>152</v>
      </c>
      <c r="C44" s="11"/>
    </row>
    <row r="45" spans="1:3" x14ac:dyDescent="0.25">
      <c r="A45" s="2" t="s">
        <v>100</v>
      </c>
      <c r="B45" s="2" t="s">
        <v>64</v>
      </c>
      <c r="C45" s="6">
        <v>0</v>
      </c>
    </row>
    <row r="46" spans="1:3" x14ac:dyDescent="0.25">
      <c r="B46" s="2" t="s">
        <v>101</v>
      </c>
      <c r="C46" s="6">
        <v>1</v>
      </c>
    </row>
    <row r="47" spans="1:3" x14ac:dyDescent="0.25">
      <c r="B47" s="2" t="s">
        <v>102</v>
      </c>
      <c r="C47" s="6">
        <v>3</v>
      </c>
    </row>
    <row r="48" spans="1:3" x14ac:dyDescent="0.25">
      <c r="B48" s="2" t="s">
        <v>103</v>
      </c>
      <c r="C48" s="6">
        <v>5</v>
      </c>
    </row>
    <row r="49" spans="1:3" x14ac:dyDescent="0.25">
      <c r="A49" s="2" t="s">
        <v>109</v>
      </c>
      <c r="B49" s="2" t="s">
        <v>71</v>
      </c>
    </row>
    <row r="50" spans="1:3" x14ac:dyDescent="0.25">
      <c r="B50" s="2" t="s">
        <v>72</v>
      </c>
    </row>
    <row r="51" spans="1:3" x14ac:dyDescent="0.25">
      <c r="A51" s="2" t="s">
        <v>113</v>
      </c>
      <c r="B51" s="7" t="s">
        <v>155</v>
      </c>
    </row>
    <row r="52" spans="1:3" x14ac:dyDescent="0.25">
      <c r="B52" s="7" t="s">
        <v>156</v>
      </c>
    </row>
    <row r="53" spans="1:3" x14ac:dyDescent="0.25">
      <c r="B53" s="7" t="s">
        <v>157</v>
      </c>
    </row>
    <row r="54" spans="1:3" ht="29.25" x14ac:dyDescent="0.25">
      <c r="A54" s="7" t="s">
        <v>125</v>
      </c>
      <c r="B54" s="2" t="s">
        <v>71</v>
      </c>
    </row>
    <row r="55" spans="1:3" x14ac:dyDescent="0.25">
      <c r="B55" s="2" t="s">
        <v>72</v>
      </c>
    </row>
    <row r="56" spans="1:3" s="1" customFormat="1" x14ac:dyDescent="0.25">
      <c r="A56" s="2"/>
      <c r="B56" s="2" t="s">
        <v>153</v>
      </c>
      <c r="C56" s="2"/>
    </row>
    <row r="57" spans="1:3" ht="29.25" x14ac:dyDescent="0.25">
      <c r="A57" s="7" t="s">
        <v>131</v>
      </c>
      <c r="B57" s="2" t="s">
        <v>64</v>
      </c>
      <c r="C57" s="10">
        <v>0</v>
      </c>
    </row>
    <row r="58" spans="1:3" x14ac:dyDescent="0.25">
      <c r="B58" s="2" t="s">
        <v>133</v>
      </c>
      <c r="C58" s="10">
        <v>1</v>
      </c>
    </row>
    <row r="59" spans="1:3" x14ac:dyDescent="0.25">
      <c r="B59" s="2" t="s">
        <v>132</v>
      </c>
      <c r="C59" s="10">
        <v>3</v>
      </c>
    </row>
    <row r="60" spans="1:3" x14ac:dyDescent="0.25">
      <c r="B60" s="2" t="s">
        <v>134</v>
      </c>
      <c r="C60" s="10">
        <v>5</v>
      </c>
    </row>
    <row r="61" spans="1:3" x14ac:dyDescent="0.25">
      <c r="A61" s="2" t="s">
        <v>136</v>
      </c>
      <c r="B61" s="2" t="s">
        <v>71</v>
      </c>
    </row>
    <row r="62" spans="1:3" x14ac:dyDescent="0.25">
      <c r="B62" s="2" t="s">
        <v>72</v>
      </c>
    </row>
    <row r="63" spans="1:3" x14ac:dyDescent="0.25">
      <c r="A63" s="2" t="s">
        <v>137</v>
      </c>
      <c r="B63" s="2" t="s">
        <v>71</v>
      </c>
    </row>
    <row r="64" spans="1:3" x14ac:dyDescent="0.25">
      <c r="B64" s="2" t="s">
        <v>72</v>
      </c>
    </row>
    <row r="65" spans="1:2" x14ac:dyDescent="0.25">
      <c r="A65" s="2" t="s">
        <v>138</v>
      </c>
      <c r="B65" s="2" t="s">
        <v>71</v>
      </c>
    </row>
    <row r="66" spans="1:2" x14ac:dyDescent="0.25">
      <c r="B66" s="2" t="s">
        <v>72</v>
      </c>
    </row>
    <row r="67" spans="1:2" x14ac:dyDescent="0.25">
      <c r="A67" s="2" t="s">
        <v>139</v>
      </c>
      <c r="B67" s="2" t="s">
        <v>71</v>
      </c>
    </row>
    <row r="68" spans="1:2" x14ac:dyDescent="0.25">
      <c r="B68" s="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29"/>
  <sheetViews>
    <sheetView workbookViewId="0"/>
  </sheetViews>
  <sheetFormatPr defaultRowHeight="15" x14ac:dyDescent="0.25"/>
  <cols>
    <col min="1" max="1" width="34.7109375" bestFit="1" customWidth="1"/>
  </cols>
  <sheetData>
    <row r="1" spans="1:2" x14ac:dyDescent="0.25">
      <c r="A1">
        <v>0</v>
      </c>
    </row>
    <row r="2" spans="1:2" x14ac:dyDescent="0.25">
      <c r="A2">
        <v>2</v>
      </c>
    </row>
    <row r="3" spans="1:2" x14ac:dyDescent="0.25">
      <c r="A3">
        <v>0</v>
      </c>
    </row>
    <row r="4" spans="1:2" x14ac:dyDescent="0.25">
      <c r="A4">
        <v>1</v>
      </c>
    </row>
    <row r="5" spans="1:2" x14ac:dyDescent="0.25">
      <c r="A5">
        <v>0</v>
      </c>
    </row>
    <row r="6" spans="1:2" x14ac:dyDescent="0.25">
      <c r="A6">
        <v>3</v>
      </c>
    </row>
    <row r="7" spans="1:2" s="1" customFormat="1" x14ac:dyDescent="0.25">
      <c r="A7" s="1" t="s">
        <v>166</v>
      </c>
      <c r="B7" s="1">
        <v>0</v>
      </c>
    </row>
    <row r="8" spans="1:2" s="1" customFormat="1" x14ac:dyDescent="0.25">
      <c r="A8" s="1" t="s">
        <v>64</v>
      </c>
      <c r="B8" s="1">
        <v>0</v>
      </c>
    </row>
    <row r="9" spans="1:2" x14ac:dyDescent="0.25">
      <c r="A9" s="22">
        <v>0.15</v>
      </c>
      <c r="B9">
        <v>2</v>
      </c>
    </row>
    <row r="10" spans="1:2" x14ac:dyDescent="0.25">
      <c r="A10" s="22">
        <v>0.25</v>
      </c>
      <c r="B10">
        <v>4</v>
      </c>
    </row>
    <row r="11" spans="1:2" x14ac:dyDescent="0.25">
      <c r="A11" s="1" t="s">
        <v>167</v>
      </c>
      <c r="B11">
        <v>0</v>
      </c>
    </row>
    <row r="12" spans="1:2" x14ac:dyDescent="0.25">
      <c r="A12" s="1" t="s">
        <v>64</v>
      </c>
      <c r="B12">
        <v>0</v>
      </c>
    </row>
    <row r="13" spans="1:2" x14ac:dyDescent="0.25">
      <c r="A13" s="23">
        <v>2.5000000000000001E-2</v>
      </c>
      <c r="B13">
        <v>2</v>
      </c>
    </row>
    <row r="14" spans="1:2" x14ac:dyDescent="0.25">
      <c r="A14" s="22">
        <v>0.05</v>
      </c>
      <c r="B14">
        <v>4</v>
      </c>
    </row>
    <row r="15" spans="1:2" x14ac:dyDescent="0.25">
      <c r="A15" s="1" t="s">
        <v>166</v>
      </c>
      <c r="B15" s="1">
        <v>0</v>
      </c>
    </row>
    <row r="16" spans="1:2" x14ac:dyDescent="0.25">
      <c r="A16" s="1" t="s">
        <v>64</v>
      </c>
      <c r="B16" s="1">
        <v>0</v>
      </c>
    </row>
    <row r="17" spans="1:2" x14ac:dyDescent="0.25">
      <c r="A17" s="22">
        <v>0.1</v>
      </c>
      <c r="B17">
        <v>2</v>
      </c>
    </row>
    <row r="18" spans="1:2" x14ac:dyDescent="0.25">
      <c r="A18" s="22">
        <v>0.2</v>
      </c>
      <c r="B18">
        <v>2</v>
      </c>
    </row>
    <row r="19" spans="1:2" x14ac:dyDescent="0.25">
      <c r="A19" s="22">
        <v>0.3</v>
      </c>
      <c r="B19">
        <v>4</v>
      </c>
    </row>
    <row r="20" spans="1:2" x14ac:dyDescent="0.25">
      <c r="A20" s="1" t="s">
        <v>166</v>
      </c>
      <c r="B20" s="1">
        <v>0</v>
      </c>
    </row>
    <row r="21" spans="1:2" x14ac:dyDescent="0.25">
      <c r="A21" s="1" t="s">
        <v>64</v>
      </c>
      <c r="B21" s="1">
        <v>0</v>
      </c>
    </row>
    <row r="22" spans="1:2" x14ac:dyDescent="0.25">
      <c r="A22" s="22">
        <v>0.25</v>
      </c>
      <c r="B22">
        <v>1</v>
      </c>
    </row>
    <row r="23" spans="1:2" x14ac:dyDescent="0.25">
      <c r="A23" s="22">
        <v>0.5</v>
      </c>
      <c r="B23">
        <v>3</v>
      </c>
    </row>
    <row r="24" spans="1:2" x14ac:dyDescent="0.25">
      <c r="A24" s="22">
        <v>0.7</v>
      </c>
      <c r="B24">
        <v>5</v>
      </c>
    </row>
    <row r="25" spans="1:2" x14ac:dyDescent="0.25">
      <c r="A25" s="22"/>
      <c r="B25">
        <v>0</v>
      </c>
    </row>
    <row r="26" spans="1:2" x14ac:dyDescent="0.25">
      <c r="A26" s="22"/>
      <c r="B26">
        <v>1</v>
      </c>
    </row>
    <row r="27" spans="1:2" x14ac:dyDescent="0.25">
      <c r="B27">
        <v>2</v>
      </c>
    </row>
    <row r="28" spans="1:2" x14ac:dyDescent="0.25">
      <c r="B28">
        <v>3</v>
      </c>
    </row>
    <row r="29" spans="1:2" x14ac:dyDescent="0.25">
      <c r="B29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Self Evaluation Checklist</vt:lpstr>
      <vt:lpstr>List of Criteria_GRIHA AH</vt:lpstr>
      <vt:lpstr>Sheet3</vt:lpstr>
      <vt:lpstr>Sheet4</vt:lpstr>
      <vt:lpstr>_2_Strategies</vt:lpstr>
      <vt:lpstr>Embodied_energy_calculation</vt:lpstr>
      <vt:lpstr>Use_of_recycled_materials_in_building_structure</vt:lpstr>
      <vt:lpstr>Utilization_of_BIS_recommended_waste_materials_in_building_structure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2018-08-03T10:37:25Z</dcterms:modified>
</cp:coreProperties>
</file>